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75" windowWidth="10365" windowHeight="9120" activeTab="0"/>
  </bookViews>
  <sheets>
    <sheet name="Seite01" sheetId="1" r:id="rId1"/>
    <sheet name="Seite02" sheetId="2" r:id="rId2"/>
    <sheet name="Seite03" sheetId="3" r:id="rId3"/>
    <sheet name="Buchungsbeleg" sheetId="4" r:id="rId4"/>
    <sheet name="Barbestand" sheetId="5" r:id="rId5"/>
    <sheet name="HHSt." sheetId="6" state="hidden" r:id="rId6"/>
  </sheets>
  <definedNames>
    <definedName name="Ausgaben">'Seite01'!$S$17:$U$40</definedName>
    <definedName name="_xlnm.Print_Area" localSheetId="3">'Buchungsbeleg'!$E$1:$N$46</definedName>
    <definedName name="_xlnm.Print_Area" localSheetId="5">'HHSt.'!$A$1:$D$24</definedName>
    <definedName name="_xlnm.Print_Area" localSheetId="0">'Seite01'!$A$10:$L$51</definedName>
    <definedName name="_xlnm.Print_Area" localSheetId="1">'Seite02'!$A$1:$L$40</definedName>
    <definedName name="_xlnm.Print_Area" localSheetId="2">'Seite03'!$A$1:$L$40</definedName>
    <definedName name="Einnahmen">'Seite01'!$P$17:$R$40</definedName>
    <definedName name="Gliederungen">'HHSt.'!$B$2:$B$19</definedName>
    <definedName name="Gruppierungen">'HHSt.'!$D$2:$D$24</definedName>
    <definedName name="Matrix">'Seite01'!$M$17:$O$40</definedName>
    <definedName name="Objekte">'HHSt.'!$C$2:$C$15</definedName>
    <definedName name="Rechtsträger">'HHSt.'!$A$2:$A$3</definedName>
    <definedName name="Unterkonten">'HHSt.'!$E$2:$E$3</definedName>
  </definedNames>
  <calcPr fullCalcOnLoad="1"/>
</workbook>
</file>

<file path=xl/comments1.xml><?xml version="1.0" encoding="utf-8"?>
<comments xmlns="http://schemas.openxmlformats.org/spreadsheetml/2006/main">
  <authors>
    <author>abraun</author>
    <author>rschnell</author>
  </authors>
  <commentList>
    <comment ref="L16" authorId="0">
      <text>
        <r>
          <rPr>
            <b/>
            <sz val="8"/>
            <rFont val="Tahoma"/>
            <family val="2"/>
          </rPr>
          <t>bitte tragen Sie hier die Höhe Ihres Handkassenvorschusses ein</t>
        </r>
      </text>
    </comment>
    <comment ref="B17" authorId="0">
      <text>
        <r>
          <rPr>
            <b/>
            <sz val="8"/>
            <rFont val="Tahoma"/>
            <family val="2"/>
          </rPr>
          <t>bitte tragen Sie hier das Datum des Tages ein, an dem die Einnahme/Ausgabe getätigt wurde</t>
        </r>
      </text>
    </comment>
    <comment ref="C17" authorId="0">
      <text>
        <r>
          <rPr>
            <b/>
            <sz val="8"/>
            <rFont val="Tahoma"/>
            <family val="2"/>
          </rPr>
          <t>bitte tragen Sie hier den Einzahler/Empfänger und den Zweck ein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bitte tragen Sie hier die HHSt ein, unter der der Betrag verbucht werden soll</t>
        </r>
      </text>
    </comment>
    <comment ref="J17" authorId="0">
      <text>
        <r>
          <rPr>
            <b/>
            <sz val="8"/>
            <rFont val="Tahoma"/>
            <family val="2"/>
          </rPr>
          <t>tragen Sie bitte bei einer Einnahme hier den Betrag ein</t>
        </r>
      </text>
    </comment>
    <comment ref="K17" authorId="0">
      <text>
        <r>
          <rPr>
            <b/>
            <sz val="8"/>
            <rFont val="Tahoma"/>
            <family val="2"/>
          </rPr>
          <t>tragen Sie bitte bei einer Ausgabe hier den Betrag ein</t>
        </r>
      </text>
    </comment>
    <comment ref="L44" authorId="0">
      <text>
        <r>
          <rPr>
            <b/>
            <sz val="8"/>
            <rFont val="Tahoma"/>
            <family val="2"/>
          </rPr>
          <t>Tragen Sie hier bitte den Bestand Ihres Kontoauszugs ein</t>
        </r>
      </text>
    </comment>
    <comment ref="L45" authorId="0">
      <text>
        <r>
          <rPr>
            <b/>
            <sz val="8"/>
            <rFont val="Tahoma"/>
            <family val="2"/>
          </rPr>
          <t>Tragen Sie hier bitte den Bargeld-Bestand ein.
Sie können den Bestand auch mit Hilfe des Arbeitsblatts "Barbestand" ermitteln.</t>
        </r>
      </text>
    </comment>
    <comment ref="L47" authorId="0">
      <text>
        <r>
          <rPr>
            <b/>
            <sz val="8"/>
            <rFont val="Tahoma"/>
            <family val="2"/>
          </rPr>
          <t>diese Summe muss wieder Ihrer Vorschusssumme ergeben</t>
        </r>
      </text>
    </comment>
    <comment ref="F48" authorId="0">
      <text>
        <r>
          <rPr>
            <b/>
            <sz val="8"/>
            <rFont val="Tahoma"/>
            <family val="2"/>
          </rPr>
          <t>unterschreiben Sie bitte hier</t>
        </r>
      </text>
    </comment>
    <comment ref="F13" authorId="1">
      <text>
        <r>
          <rPr>
            <b/>
            <sz val="8"/>
            <rFont val="Tahoma"/>
            <family val="2"/>
          </rPr>
          <t>z.B. Kindertagesstätte XY, Jugendarbeit etc.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abraun</author>
  </authors>
  <commentList>
    <comment ref="L33" authorId="0">
      <text>
        <r>
          <rPr>
            <b/>
            <sz val="8"/>
            <rFont val="Tahoma"/>
            <family val="2"/>
          </rPr>
          <t>Tragen Sie hier bitte den Bestand Ihres Kontoauszugs ein</t>
        </r>
      </text>
    </comment>
    <comment ref="L34" authorId="0">
      <text>
        <r>
          <rPr>
            <b/>
            <sz val="8"/>
            <rFont val="Tahoma"/>
            <family val="2"/>
          </rPr>
          <t>Tragen Sie hier bitte den Bargeld-Bestand ein.
Sie können den Bestand auch mit Hilfe des Arbeitsblatts "Barbestand" ermitteln.</t>
        </r>
      </text>
    </comment>
    <comment ref="L36" authorId="0">
      <text>
        <r>
          <rPr>
            <b/>
            <sz val="8"/>
            <rFont val="Tahoma"/>
            <family val="2"/>
          </rPr>
          <t>diese Summe muss wieder Ihrer Vorschusssumme ergeben</t>
        </r>
      </text>
    </comment>
    <comment ref="F37" authorId="0">
      <text>
        <r>
          <rPr>
            <b/>
            <sz val="8"/>
            <rFont val="Tahoma"/>
            <family val="2"/>
          </rPr>
          <t>unterschreiben Sie bitte hier</t>
        </r>
      </text>
    </comment>
    <comment ref="F6" authorId="0">
      <text>
        <r>
          <rPr>
            <b/>
            <sz val="8"/>
            <rFont val="Tahoma"/>
            <family val="2"/>
          </rPr>
          <t>bitte tragen Sie hier die HHSt ein, unter der der Betrag verbucht werden soll</t>
        </r>
      </text>
    </comment>
    <comment ref="J6" authorId="0">
      <text>
        <r>
          <rPr>
            <b/>
            <sz val="8"/>
            <rFont val="Tahoma"/>
            <family val="2"/>
          </rPr>
          <t>tragen Sie bitte bei einer Einnahme hier den Betrag ein</t>
        </r>
      </text>
    </comment>
    <comment ref="K6" authorId="0">
      <text>
        <r>
          <rPr>
            <b/>
            <sz val="8"/>
            <rFont val="Tahoma"/>
            <family val="2"/>
          </rPr>
          <t>tragen Sie bitte bei einer Ausgabe hier den Betrag ein</t>
        </r>
      </text>
    </comment>
  </commentList>
</comments>
</file>

<file path=xl/comments3.xml><?xml version="1.0" encoding="utf-8"?>
<comments xmlns="http://schemas.openxmlformats.org/spreadsheetml/2006/main">
  <authors>
    <author>abraun</author>
  </authors>
  <commentList>
    <comment ref="L33" authorId="0">
      <text>
        <r>
          <rPr>
            <b/>
            <sz val="8"/>
            <rFont val="Tahoma"/>
            <family val="2"/>
          </rPr>
          <t>Tragen Sie hier bitte den Bestand Ihres Kontoauszugs ein</t>
        </r>
      </text>
    </comment>
    <comment ref="L34" authorId="0">
      <text>
        <r>
          <rPr>
            <b/>
            <sz val="8"/>
            <rFont val="Tahoma"/>
            <family val="2"/>
          </rPr>
          <t>Tragen Sie hier bitte den Bargeld-Bestand ein.
Sie können den Bestand auch mit Hilfe des Arbeitsblatts "Barbestand" ermitteln.</t>
        </r>
      </text>
    </comment>
    <comment ref="L36" authorId="0">
      <text>
        <r>
          <rPr>
            <b/>
            <sz val="8"/>
            <rFont val="Tahoma"/>
            <family val="2"/>
          </rPr>
          <t>diese Summe muss wieder Ihrer Vorschusssumme ergeben</t>
        </r>
      </text>
    </comment>
    <comment ref="F37" authorId="0">
      <text>
        <r>
          <rPr>
            <b/>
            <sz val="8"/>
            <rFont val="Tahoma"/>
            <family val="2"/>
          </rPr>
          <t>unterschreiben Sie bitte hier</t>
        </r>
      </text>
    </comment>
  </commentList>
</comments>
</file>

<file path=xl/sharedStrings.xml><?xml version="1.0" encoding="utf-8"?>
<sst xmlns="http://schemas.openxmlformats.org/spreadsheetml/2006/main" count="231" uniqueCount="161">
  <si>
    <t>Lfd. Nr.:</t>
  </si>
  <si>
    <t>Datum:</t>
  </si>
  <si>
    <t>Bestand:</t>
  </si>
  <si>
    <t>Datum / Unterschrift</t>
  </si>
  <si>
    <t>Datum, Stempel und Unterschrift</t>
  </si>
  <si>
    <t xml:space="preserve">    Kassenführung:</t>
  </si>
  <si>
    <t>Handkassen-Vorschuss-Buch</t>
  </si>
  <si>
    <t>Ergibt Vorschusssumme:</t>
  </si>
  <si>
    <t>Seite</t>
  </si>
  <si>
    <t>Einnahme:</t>
  </si>
  <si>
    <t>Ausgabe:</t>
  </si>
  <si>
    <t>Summe  / Kassenbestand:</t>
  </si>
  <si>
    <t>(Bestände s.a. letzte Abrechnung)</t>
  </si>
  <si>
    <t>Aktueller Bankbestand lt. Kontoauszug:</t>
  </si>
  <si>
    <r>
      <t>Kontrolle der Bestände nach Abrechnung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Aktueller Bankbestand + aktueller Kassenbestand
+/- Überweisung aus dieser Abrechnung
= muss Vorschusssumme ergeben!</t>
    </r>
  </si>
  <si>
    <t>Einzahler / Empfänger; Zweck:</t>
  </si>
  <si>
    <t>Haushaltsstelle:</t>
  </si>
  <si>
    <t>Aktueller Bestand der Barkasse:</t>
  </si>
  <si>
    <t>für die Zeit:</t>
  </si>
  <si>
    <t>Übertrag:</t>
  </si>
  <si>
    <t>Gliederung</t>
  </si>
  <si>
    <t>Objekt</t>
  </si>
  <si>
    <t>Gruppierung</t>
  </si>
  <si>
    <t>Unterkonto</t>
  </si>
  <si>
    <t>0110</t>
  </si>
  <si>
    <t>00</t>
  </si>
  <si>
    <t>0120</t>
  </si>
  <si>
    <t>01</t>
  </si>
  <si>
    <t>0200</t>
  </si>
  <si>
    <t>02</t>
  </si>
  <si>
    <t>5121</t>
  </si>
  <si>
    <t>0300</t>
  </si>
  <si>
    <t>03</t>
  </si>
  <si>
    <t>5220</t>
  </si>
  <si>
    <t>0420</t>
  </si>
  <si>
    <t>04</t>
  </si>
  <si>
    <t>5290</t>
  </si>
  <si>
    <t>0510</t>
  </si>
  <si>
    <t>05</t>
  </si>
  <si>
    <t>5520</t>
  </si>
  <si>
    <t>0700</t>
  </si>
  <si>
    <t>06</t>
  </si>
  <si>
    <t>6200</t>
  </si>
  <si>
    <t>1100</t>
  </si>
  <si>
    <t>07</t>
  </si>
  <si>
    <t>6310</t>
  </si>
  <si>
    <t>1310</t>
  </si>
  <si>
    <t>08</t>
  </si>
  <si>
    <t>6340</t>
  </si>
  <si>
    <t>1320</t>
  </si>
  <si>
    <t>09</t>
  </si>
  <si>
    <t>6440</t>
  </si>
  <si>
    <t>1330</t>
  </si>
  <si>
    <t>10</t>
  </si>
  <si>
    <t>6600</t>
  </si>
  <si>
    <t>2100</t>
  </si>
  <si>
    <t>20</t>
  </si>
  <si>
    <t>6610</t>
  </si>
  <si>
    <t>2210</t>
  </si>
  <si>
    <t>6620</t>
  </si>
  <si>
    <t>3400</t>
  </si>
  <si>
    <t>6790</t>
  </si>
  <si>
    <t>4100</t>
  </si>
  <si>
    <t>9421</t>
  </si>
  <si>
    <t>5300</t>
  </si>
  <si>
    <t>7600</t>
  </si>
  <si>
    <t>UK</t>
  </si>
  <si>
    <t>Rechtsträger</t>
  </si>
  <si>
    <t>HHSt.</t>
  </si>
  <si>
    <t>Summe</t>
  </si>
  <si>
    <t>Gesamtsumme</t>
  </si>
  <si>
    <t>Für den Vorstand:</t>
  </si>
  <si>
    <t>Vermerke der Regionalverwaltung:</t>
  </si>
  <si>
    <t>Kenntnis genommen</t>
  </si>
  <si>
    <t>und kassenrechtlich</t>
  </si>
  <si>
    <t>angeordnet.</t>
  </si>
  <si>
    <t>Erfassungsdatum:</t>
  </si>
  <si>
    <t>Ablage</t>
  </si>
  <si>
    <t>Kirchen-gemeinde:</t>
  </si>
  <si>
    <t>Testgemeinde</t>
  </si>
  <si>
    <t>Frau Mustermann</t>
  </si>
  <si>
    <t>bis</t>
  </si>
  <si>
    <t>Matrix1</t>
  </si>
  <si>
    <t>Matrix2</t>
  </si>
  <si>
    <t>Einnahme2</t>
  </si>
  <si>
    <t>Ausgabe2</t>
  </si>
  <si>
    <t>Einnahme1</t>
  </si>
  <si>
    <t>Ausgabe1</t>
  </si>
  <si>
    <t>1125</t>
  </si>
  <si>
    <t>15</t>
  </si>
  <si>
    <t>21</t>
  </si>
  <si>
    <t>6350</t>
  </si>
  <si>
    <t>6698</t>
  </si>
  <si>
    <t>4990</t>
  </si>
  <si>
    <t>1493</t>
  </si>
  <si>
    <t>1795</t>
  </si>
  <si>
    <t>6410</t>
  </si>
  <si>
    <t>6690</t>
  </si>
  <si>
    <t>5400</t>
  </si>
  <si>
    <t>1730</t>
  </si>
  <si>
    <t>Matrix3</t>
  </si>
  <si>
    <t>Einnahme3</t>
  </si>
  <si>
    <t>Ausgabe3</t>
  </si>
  <si>
    <t>bis:</t>
  </si>
  <si>
    <r>
      <t xml:space="preserve">Von der Kassenführung wird bescheinigt, dass Buch-
und Kassenbestand übereinstimmen:
</t>
    </r>
    <r>
      <rPr>
        <sz val="10"/>
        <rFont val="Arial"/>
        <family val="2"/>
      </rPr>
      <t>(Unterschrift Kassenführung)</t>
    </r>
  </si>
  <si>
    <t>letzter Eintrag</t>
  </si>
  <si>
    <t>BS</t>
  </si>
  <si>
    <t>Handkassenabrechnung für die Zeit vom</t>
  </si>
  <si>
    <t>rechnerische Richtigkeit geprüft.</t>
  </si>
  <si>
    <t>Die Handkassenabrechnung wurde nochmals auf</t>
  </si>
  <si>
    <t>vorgenommen.</t>
  </si>
  <si>
    <t>Die Buchungen wurden auf den gen. HHSt.</t>
  </si>
  <si>
    <t>(Vorsitzende/r oder Stellvertreter mit Datum)</t>
  </si>
  <si>
    <t>Tipps zum Ausfüllen</t>
  </si>
  <si>
    <t>Im Formular bitte immer mit der Tabulator-Taste weiterspringen!</t>
  </si>
  <si>
    <t>Kurzvermerk: z.B. Büromaterial, Putzmittel etc.</t>
  </si>
  <si>
    <r>
      <t>Achtung:</t>
    </r>
    <r>
      <rPr>
        <sz val="10"/>
        <rFont val="Arial"/>
        <family val="2"/>
      </rPr>
      <t xml:space="preserve"> 
Die Quittungen bitte in der Reihenfolge der laufenden Nummern schuppenförmig aufkleben; evtl. auf separatem Beiblatt.</t>
    </r>
  </si>
  <si>
    <r>
      <t>Nach dem Ausdruck des Formulares bitte durch Unterschrift bescheinigen, dass Buch- und Kassenbestand übereinstimmen.</t>
    </r>
    <r>
      <rPr>
        <b/>
        <sz val="6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Neben der Abrechnung und den Belegen ist auch der Buchungsbeleg an die Regionalverwaltung weiterzuleiten!</t>
    </r>
    <r>
      <rPr>
        <b/>
        <sz val="6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
Kontoauszüge des Handkassenvorschusskontos in Kopie beifügen!</t>
    </r>
  </si>
  <si>
    <t>Abrechnung vom:</t>
  </si>
  <si>
    <t>Abrechnung bis:</t>
  </si>
  <si>
    <t>Einrichtung:</t>
  </si>
  <si>
    <t>Kassenführung:</t>
  </si>
  <si>
    <t>RTR-Nr.</t>
  </si>
  <si>
    <t>Rechtsträger-Name:</t>
  </si>
  <si>
    <t>6330</t>
  </si>
  <si>
    <t>Gemeindebüro</t>
  </si>
  <si>
    <t>Handkassen-Vorschuss</t>
  </si>
  <si>
    <t>Abschluss Barkasse</t>
  </si>
  <si>
    <t>Ermittlung Barbestand</t>
  </si>
  <si>
    <t>Papiergeld:</t>
  </si>
  <si>
    <t>x 500,00 €  =</t>
  </si>
  <si>
    <t>€</t>
  </si>
  <si>
    <t>x 200,00 €  =</t>
  </si>
  <si>
    <t>x 100,00 €  =</t>
  </si>
  <si>
    <t xml:space="preserve">Papiergeld:   </t>
  </si>
  <si>
    <t>Münzgeld:</t>
  </si>
  <si>
    <r>
      <t xml:space="preserve">Rollgeld  = </t>
    </r>
    <r>
      <rPr>
        <sz val="6"/>
        <rFont val="Arial"/>
        <family val="2"/>
      </rPr>
      <t xml:space="preserve"> </t>
    </r>
    <r>
      <rPr>
        <sz val="10"/>
        <rFont val="Arial"/>
        <family val="0"/>
      </rPr>
      <t xml:space="preserve">   </t>
    </r>
  </si>
  <si>
    <t>x   2,00 €  =</t>
  </si>
  <si>
    <t>x   1,00 €  =</t>
  </si>
  <si>
    <t>x   0,50 €  =</t>
  </si>
  <si>
    <r>
      <t>x</t>
    </r>
    <r>
      <rPr>
        <sz val="10"/>
        <rFont val="Arial"/>
        <family val="0"/>
      </rPr>
      <t xml:space="preserve">   0,20 €  =</t>
    </r>
  </si>
  <si>
    <t>Papiergeld</t>
  </si>
  <si>
    <t>x   0,01 €  =</t>
  </si>
  <si>
    <t xml:space="preserve">Münzgeld         </t>
  </si>
  <si>
    <t>Kassenbestand</t>
  </si>
  <si>
    <t>Für die Richtigkeit:</t>
  </si>
  <si>
    <t>_______________________________________</t>
  </si>
  <si>
    <t>(Unterschrift Kassenführung)</t>
  </si>
  <si>
    <t>Für evtl. Kassenprüfungen:</t>
  </si>
  <si>
    <t>Die Barkasse wurde heute geprüft. Die o.a. Angaben stimmen mit dem Bestand überein.</t>
  </si>
  <si>
    <t>(Unterschrift Kassenprüfer/in/nen)</t>
  </si>
  <si>
    <r>
      <t>x</t>
    </r>
    <r>
      <rPr>
        <sz val="9"/>
        <rFont val="Arial"/>
        <family val="2"/>
      </rPr>
      <t xml:space="preserve"> </t>
    </r>
    <r>
      <rPr>
        <sz val="10"/>
        <rFont val="Arial"/>
        <family val="0"/>
      </rPr>
      <t xml:space="preserve">  50,00 €  =</t>
    </r>
  </si>
  <si>
    <r>
      <t xml:space="preserve">x </t>
    </r>
    <r>
      <rPr>
        <sz val="9"/>
        <rFont val="Arial"/>
        <family val="2"/>
      </rPr>
      <t xml:space="preserve"> </t>
    </r>
    <r>
      <rPr>
        <sz val="10"/>
        <rFont val="Arial"/>
        <family val="0"/>
      </rPr>
      <t xml:space="preserve"> 20,00 €  =</t>
    </r>
  </si>
  <si>
    <r>
      <t xml:space="preserve">x </t>
    </r>
    <r>
      <rPr>
        <sz val="9"/>
        <rFont val="Arial"/>
        <family val="2"/>
      </rPr>
      <t xml:space="preserve"> </t>
    </r>
    <r>
      <rPr>
        <sz val="10"/>
        <rFont val="Arial"/>
        <family val="0"/>
      </rPr>
      <t xml:space="preserve"> 10,00 €  =</t>
    </r>
  </si>
  <si>
    <r>
      <t xml:space="preserve">x </t>
    </r>
    <r>
      <rPr>
        <sz val="9"/>
        <rFont val="Arial"/>
        <family val="2"/>
      </rPr>
      <t xml:space="preserve"> 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 xml:space="preserve"> </t>
    </r>
    <r>
      <rPr>
        <sz val="10"/>
        <rFont val="Arial"/>
        <family val="0"/>
      </rPr>
      <t xml:space="preserve"> 5,00 €  =</t>
    </r>
  </si>
  <si>
    <r>
      <t>x</t>
    </r>
    <r>
      <rPr>
        <sz val="9"/>
        <rFont val="Arial"/>
        <family val="2"/>
      </rPr>
      <t xml:space="preserve"> </t>
    </r>
    <r>
      <rPr>
        <sz val="10"/>
        <rFont val="Arial"/>
        <family val="0"/>
      </rPr>
      <t xml:space="preserve">  0,10 €  =</t>
    </r>
  </si>
  <si>
    <r>
      <t>x</t>
    </r>
    <r>
      <rPr>
        <sz val="9"/>
        <rFont val="Arial"/>
        <family val="2"/>
      </rPr>
      <t xml:space="preserve">  </t>
    </r>
    <r>
      <rPr>
        <sz val="10"/>
        <rFont val="Arial"/>
        <family val="0"/>
      </rPr>
      <t xml:space="preserve"> 0,05 €  =</t>
    </r>
  </si>
  <si>
    <r>
      <t xml:space="preserve">x </t>
    </r>
    <r>
      <rPr>
        <sz val="9"/>
        <rFont val="Arial"/>
        <family val="2"/>
      </rPr>
      <t xml:space="preserve"> 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0,02 €  =</t>
    </r>
  </si>
  <si>
    <r>
      <t xml:space="preserve">Handkassenvorschussbuch eingesehen und abgerechnet:  
</t>
    </r>
    <r>
      <rPr>
        <sz val="10"/>
        <rFont val="Arial"/>
        <family val="2"/>
      </rPr>
      <t>(Unterschrift Evang. Regionalverwaltung)</t>
    </r>
    <r>
      <rPr>
        <b/>
        <sz val="10"/>
        <rFont val="Arial"/>
        <family val="2"/>
      </rPr>
      <t xml:space="preserve">  </t>
    </r>
  </si>
  <si>
    <r>
      <t xml:space="preserve">Handkassenvorschussbuch eingesehen und abgerechnet: 
</t>
    </r>
    <r>
      <rPr>
        <sz val="10"/>
        <rFont val="Arial"/>
        <family val="2"/>
      </rPr>
      <t>(Unterschrift Evang. Regionalverwaltung)</t>
    </r>
    <r>
      <rPr>
        <b/>
        <sz val="10"/>
        <rFont val="Arial"/>
        <family val="2"/>
      </rPr>
      <t xml:space="preserve">  </t>
    </r>
  </si>
  <si>
    <t>Aufgrund der vorgelegten Handkassenabrechnung wird der Ev. Regionalverwaltungsverband Oberhessen angewiesen, die abgerechneten Beträge auf die nachfolgend genannten Haushaltsstellen (HHSt.) zu verbuchen. Die sachliche und rechnerische Richtigkeit wird von dem/der Handkassenverwalter/in festgestellt.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</si>
</sst>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/mm/yy;@"/>
    <numFmt numFmtId="174" formatCode="00"/>
    <numFmt numFmtId="175" formatCode="#,###,###,###"/>
    <numFmt numFmtId="176" formatCode="#,##0.00\ &quot;€&quot;"/>
    <numFmt numFmtId="177" formatCode="#,##0.00_ ;[Red]\-#,##0.00\ "/>
    <numFmt numFmtId="178" formatCode="_-* #,##0.00\ [$€-1]_-;\-* #,##0.00\ [$€-1]_-;_-* &quot;-&quot;??\ [$€-1]_-"/>
    <numFmt numFmtId="179" formatCode="#,##0.00\ [$€-1];[Red]\-#,##0.00\ [$€-1]"/>
    <numFmt numFmtId="180" formatCode="\g\R\Oss"/>
    <numFmt numFmtId="181" formatCode="#,##0.00\ [$€-1]"/>
    <numFmt numFmtId="182" formatCode="0_ ;[Red]\-0\ "/>
    <numFmt numFmtId="183" formatCode="###,###,###,###"/>
  </numFmts>
  <fonts count="5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doub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97">
    <xf numFmtId="0" fontId="0" fillId="0" borderId="0" xfId="0" applyAlignment="1">
      <alignment/>
    </xf>
    <xf numFmtId="173" fontId="0" fillId="0" borderId="10" xfId="0" applyNumberFormat="1" applyBorder="1" applyAlignment="1" applyProtection="1">
      <alignment horizontal="center" vertical="center"/>
      <protection locked="0"/>
    </xf>
    <xf numFmtId="173" fontId="0" fillId="0" borderId="11" xfId="0" applyNumberFormat="1" applyBorder="1" applyAlignment="1" applyProtection="1">
      <alignment horizontal="center" vertical="center"/>
      <protection locked="0"/>
    </xf>
    <xf numFmtId="173" fontId="0" fillId="33" borderId="12" xfId="0" applyNumberFormat="1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176" fontId="2" fillId="0" borderId="1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176" fontId="0" fillId="0" borderId="0" xfId="0" applyNumberFormat="1" applyAlignment="1">
      <alignment vertical="center"/>
    </xf>
    <xf numFmtId="0" fontId="0" fillId="0" borderId="17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/>
    </xf>
    <xf numFmtId="8" fontId="0" fillId="34" borderId="18" xfId="0" applyNumberFormat="1" applyFont="1" applyFill="1" applyBorder="1" applyAlignment="1" applyProtection="1">
      <alignment horizontal="right" vertical="center"/>
      <protection locked="0"/>
    </xf>
    <xf numFmtId="8" fontId="0" fillId="34" borderId="19" xfId="0" applyNumberFormat="1" applyFont="1" applyFill="1" applyBorder="1" applyAlignment="1" applyProtection="1">
      <alignment horizontal="right" vertical="center"/>
      <protection locked="0"/>
    </xf>
    <xf numFmtId="8" fontId="2" fillId="34" borderId="20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174" fontId="2" fillId="0" borderId="21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3" fontId="0" fillId="33" borderId="12" xfId="0" applyNumberFormat="1" applyFill="1" applyBorder="1" applyAlignment="1" applyProtection="1">
      <alignment horizontal="center" vertical="center"/>
      <protection/>
    </xf>
    <xf numFmtId="8" fontId="0" fillId="0" borderId="27" xfId="0" applyNumberFormat="1" applyBorder="1" applyAlignment="1" applyProtection="1">
      <alignment vertical="center"/>
      <protection/>
    </xf>
    <xf numFmtId="8" fontId="0" fillId="0" borderId="28" xfId="0" applyNumberForma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8" fontId="2" fillId="0" borderId="30" xfId="0" applyNumberFormat="1" applyFont="1" applyBorder="1" applyAlignment="1" applyProtection="1">
      <alignment horizontal="right"/>
      <protection/>
    </xf>
    <xf numFmtId="8" fontId="2" fillId="0" borderId="31" xfId="0" applyNumberFormat="1" applyFont="1" applyBorder="1" applyAlignment="1" applyProtection="1">
      <alignment horizontal="right"/>
      <protection/>
    </xf>
    <xf numFmtId="8" fontId="0" fillId="0" borderId="3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Fill="1" applyBorder="1" applyAlignment="1" applyProtection="1">
      <alignment/>
      <protection/>
    </xf>
    <xf numFmtId="8" fontId="2" fillId="0" borderId="19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33" xfId="0" applyFont="1" applyBorder="1" applyAlignment="1" applyProtection="1">
      <alignment horizontal="right" vertical="center"/>
      <protection/>
    </xf>
    <xf numFmtId="0" fontId="2" fillId="0" borderId="33" xfId="0" applyFont="1" applyFill="1" applyBorder="1" applyAlignment="1" applyProtection="1">
      <alignment horizontal="right" vertical="center"/>
      <protection/>
    </xf>
    <xf numFmtId="0" fontId="2" fillId="0" borderId="34" xfId="0" applyFont="1" applyFill="1" applyBorder="1" applyAlignment="1" applyProtection="1">
      <alignment horizontal="right" vertical="center"/>
      <protection/>
    </xf>
    <xf numFmtId="8" fontId="2" fillId="0" borderId="30" xfId="0" applyNumberFormat="1" applyFont="1" applyBorder="1" applyAlignment="1" applyProtection="1">
      <alignment/>
      <protection/>
    </xf>
    <xf numFmtId="8" fontId="0" fillId="0" borderId="21" xfId="0" applyNumberFormat="1" applyFont="1" applyBorder="1" applyAlignment="1" applyProtection="1">
      <alignment horizontal="right" vertical="center"/>
      <protection/>
    </xf>
    <xf numFmtId="8" fontId="2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8" fontId="0" fillId="33" borderId="35" xfId="0" applyNumberFormat="1" applyFill="1" applyBorder="1" applyAlignment="1" applyProtection="1">
      <alignment vertical="center"/>
      <protection/>
    </xf>
    <xf numFmtId="8" fontId="2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8" fontId="0" fillId="0" borderId="0" xfId="0" applyNumberFormat="1" applyAlignment="1">
      <alignment vertical="center"/>
    </xf>
    <xf numFmtId="8" fontId="0" fillId="0" borderId="17" xfId="0" applyNumberFormat="1" applyBorder="1" applyAlignment="1">
      <alignment vertical="center"/>
    </xf>
    <xf numFmtId="8" fontId="11" fillId="0" borderId="0" xfId="0" applyNumberFormat="1" applyFont="1" applyAlignment="1">
      <alignment vertical="center"/>
    </xf>
    <xf numFmtId="0" fontId="7" fillId="0" borderId="36" xfId="0" applyFont="1" applyBorder="1" applyAlignment="1" applyProtection="1">
      <alignment horizontal="center" vertical="center" wrapText="1"/>
      <protection/>
    </xf>
    <xf numFmtId="173" fontId="0" fillId="33" borderId="37" xfId="0" applyNumberFormat="1" applyFill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8" fontId="0" fillId="0" borderId="10" xfId="0" applyNumberFormat="1" applyBorder="1" applyAlignment="1" applyProtection="1">
      <alignment horizontal="right" vertical="center"/>
      <protection locked="0"/>
    </xf>
    <xf numFmtId="8" fontId="0" fillId="0" borderId="11" xfId="0" applyNumberForma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center" vertical="center" wrapText="1"/>
      <protection/>
    </xf>
    <xf numFmtId="173" fontId="2" fillId="33" borderId="12" xfId="0" applyNumberFormat="1" applyFont="1" applyFill="1" applyBorder="1" applyAlignment="1" applyProtection="1">
      <alignment horizontal="right" vertical="center"/>
      <protection/>
    </xf>
    <xf numFmtId="8" fontId="0" fillId="33" borderId="39" xfId="0" applyNumberFormat="1" applyFill="1" applyBorder="1" applyAlignment="1" applyProtection="1">
      <alignment vertical="center"/>
      <protection/>
    </xf>
    <xf numFmtId="8" fontId="0" fillId="0" borderId="14" xfId="0" applyNumberFormat="1" applyBorder="1" applyAlignment="1" applyProtection="1">
      <alignment horizontal="right" vertical="center"/>
      <protection locked="0"/>
    </xf>
    <xf numFmtId="8" fontId="0" fillId="33" borderId="37" xfId="0" applyNumberFormat="1" applyFill="1" applyBorder="1" applyAlignment="1" applyProtection="1">
      <alignment vertical="center"/>
      <protection/>
    </xf>
    <xf numFmtId="8" fontId="0" fillId="0" borderId="40" xfId="0" applyNumberFormat="1" applyBorder="1" applyAlignment="1" applyProtection="1">
      <alignment horizontal="right" vertical="center"/>
      <protection locked="0"/>
    </xf>
    <xf numFmtId="8" fontId="0" fillId="0" borderId="4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173" fontId="3" fillId="0" borderId="0" xfId="0" applyNumberFormat="1" applyFont="1" applyAlignment="1">
      <alignment vertical="top"/>
    </xf>
    <xf numFmtId="173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" vertical="top"/>
    </xf>
    <xf numFmtId="173" fontId="3" fillId="0" borderId="0" xfId="0" applyNumberFormat="1" applyFont="1" applyAlignment="1">
      <alignment horizontal="left" vertical="top" wrapText="1"/>
    </xf>
    <xf numFmtId="173" fontId="3" fillId="0" borderId="0" xfId="0" applyNumberFormat="1" applyFont="1" applyAlignment="1">
      <alignment horizontal="right" vertical="top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vertical="center"/>
    </xf>
    <xf numFmtId="49" fontId="0" fillId="0" borderId="0" xfId="0" applyNumberFormat="1" applyAlignment="1" applyProtection="1">
      <alignment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35" borderId="0" xfId="0" applyNumberFormat="1" applyFill="1" applyAlignment="1" applyProtection="1">
      <alignment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19" fillId="0" borderId="46" xfId="0" applyFont="1" applyBorder="1" applyAlignment="1" applyProtection="1">
      <alignment horizontal="right" vertical="center"/>
      <protection/>
    </xf>
    <xf numFmtId="0" fontId="19" fillId="0" borderId="29" xfId="0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right" vertical="center"/>
      <protection/>
    </xf>
    <xf numFmtId="0" fontId="19" fillId="0" borderId="17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174" fontId="2" fillId="0" borderId="2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14" fontId="3" fillId="34" borderId="29" xfId="0" applyNumberFormat="1" applyFont="1" applyFill="1" applyBorder="1" applyAlignment="1" applyProtection="1">
      <alignment vertical="center" readingOrder="1"/>
      <protection locked="0"/>
    </xf>
    <xf numFmtId="14" fontId="3" fillId="34" borderId="17" xfId="0" applyNumberFormat="1" applyFont="1" applyFill="1" applyBorder="1" applyAlignment="1" applyProtection="1">
      <alignment vertical="center" readingOrder="1"/>
      <protection locked="0"/>
    </xf>
    <xf numFmtId="174" fontId="0" fillId="0" borderId="50" xfId="0" applyNumberFormat="1" applyBorder="1" applyAlignment="1" applyProtection="1">
      <alignment horizontal="center" vertical="center"/>
      <protection/>
    </xf>
    <xf numFmtId="174" fontId="0" fillId="0" borderId="51" xfId="0" applyNumberFormat="1" applyBorder="1" applyAlignment="1" applyProtection="1">
      <alignment horizontal="center" vertical="center"/>
      <protection/>
    </xf>
    <xf numFmtId="0" fontId="20" fillId="0" borderId="5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53" xfId="0" applyBorder="1" applyAlignment="1">
      <alignment/>
    </xf>
    <xf numFmtId="14" fontId="2" fillId="0" borderId="0" xfId="0" applyNumberFormat="1" applyFont="1" applyBorder="1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>
      <alignment/>
    </xf>
    <xf numFmtId="0" fontId="2" fillId="0" borderId="5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2" xfId="0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2" fillId="0" borderId="16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77" fontId="0" fillId="0" borderId="17" xfId="0" applyNumberFormat="1" applyBorder="1" applyAlignment="1">
      <alignment/>
    </xf>
    <xf numFmtId="0" fontId="0" fillId="0" borderId="1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0" fontId="2" fillId="0" borderId="54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 horizontal="center"/>
      <protection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34" borderId="54" xfId="0" applyFont="1" applyFill="1" applyBorder="1" applyAlignment="1" applyProtection="1">
      <alignment horizontal="left" vertical="center"/>
      <protection locked="0"/>
    </xf>
    <xf numFmtId="0" fontId="3" fillId="34" borderId="55" xfId="0" applyFont="1" applyFill="1" applyBorder="1" applyAlignment="1" applyProtection="1">
      <alignment horizontal="left" vertical="center"/>
      <protection locked="0"/>
    </xf>
    <xf numFmtId="0" fontId="3" fillId="34" borderId="59" xfId="0" applyFont="1" applyFill="1" applyBorder="1" applyAlignment="1" applyProtection="1">
      <alignment horizontal="left" vertical="center"/>
      <protection locked="0"/>
    </xf>
    <xf numFmtId="0" fontId="3" fillId="34" borderId="47" xfId="0" applyFont="1" applyFill="1" applyBorder="1" applyAlignment="1" applyProtection="1">
      <alignment horizontal="left" vertical="center"/>
      <protection locked="0"/>
    </xf>
    <xf numFmtId="0" fontId="3" fillId="34" borderId="17" xfId="0" applyFont="1" applyFill="1" applyBorder="1" applyAlignment="1" applyProtection="1">
      <alignment horizontal="left" vertical="center"/>
      <protection locked="0"/>
    </xf>
    <xf numFmtId="0" fontId="3" fillId="34" borderId="21" xfId="0" applyFont="1" applyFill="1" applyBorder="1" applyAlignment="1" applyProtection="1">
      <alignment horizontal="left" vertical="center"/>
      <protection locked="0"/>
    </xf>
    <xf numFmtId="0" fontId="3" fillId="34" borderId="52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60" xfId="0" applyFont="1" applyBorder="1" applyAlignment="1" applyProtection="1">
      <alignment horizontal="center"/>
      <protection/>
    </xf>
    <xf numFmtId="0" fontId="14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63" xfId="0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46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5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5" fillId="36" borderId="17" xfId="0" applyFont="1" applyFill="1" applyBorder="1" applyAlignment="1" applyProtection="1">
      <alignment horizontal="center" wrapText="1"/>
      <protection/>
    </xf>
    <xf numFmtId="0" fontId="0" fillId="36" borderId="17" xfId="0" applyFont="1" applyFill="1" applyBorder="1" applyAlignment="1" applyProtection="1">
      <alignment horizontal="center"/>
      <protection/>
    </xf>
    <xf numFmtId="0" fontId="16" fillId="36" borderId="0" xfId="0" applyFont="1" applyFill="1" applyAlignment="1" applyProtection="1">
      <alignment horizontal="left" wrapText="1"/>
      <protection/>
    </xf>
    <xf numFmtId="0" fontId="16" fillId="0" borderId="0" xfId="0" applyFont="1" applyAlignment="1" applyProtection="1">
      <alignment/>
      <protection/>
    </xf>
    <xf numFmtId="0" fontId="16" fillId="0" borderId="33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14" fontId="3" fillId="34" borderId="29" xfId="0" applyNumberFormat="1" applyFont="1" applyFill="1" applyBorder="1" applyAlignment="1" applyProtection="1">
      <alignment horizontal="center" vertical="center" readingOrder="1"/>
      <protection locked="0"/>
    </xf>
    <xf numFmtId="14" fontId="3" fillId="34" borderId="48" xfId="0" applyNumberFormat="1" applyFont="1" applyFill="1" applyBorder="1" applyAlignment="1" applyProtection="1">
      <alignment horizontal="center" vertical="center" readingOrder="1"/>
      <protection locked="0"/>
    </xf>
    <xf numFmtId="14" fontId="3" fillId="34" borderId="17" xfId="0" applyNumberFormat="1" applyFont="1" applyFill="1" applyBorder="1" applyAlignment="1" applyProtection="1">
      <alignment horizontal="center" vertical="center" readingOrder="1"/>
      <protection locked="0"/>
    </xf>
    <xf numFmtId="14" fontId="3" fillId="34" borderId="49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173" fontId="3" fillId="0" borderId="29" xfId="0" applyNumberFormat="1" applyFont="1" applyFill="1" applyBorder="1" applyAlignment="1" applyProtection="1">
      <alignment horizontal="center" vertical="center" readingOrder="1"/>
      <protection/>
    </xf>
    <xf numFmtId="173" fontId="3" fillId="0" borderId="17" xfId="0" applyNumberFormat="1" applyFont="1" applyFill="1" applyBorder="1" applyAlignment="1" applyProtection="1">
      <alignment horizontal="center" vertical="center" readingOrder="1"/>
      <protection/>
    </xf>
    <xf numFmtId="0" fontId="3" fillId="0" borderId="29" xfId="0" applyFont="1" applyFill="1" applyBorder="1" applyAlignment="1" applyProtection="1">
      <alignment horizontal="center" vertical="center" readingOrder="1"/>
      <protection/>
    </xf>
    <xf numFmtId="0" fontId="3" fillId="0" borderId="17" xfId="0" applyFont="1" applyFill="1" applyBorder="1" applyAlignment="1" applyProtection="1">
      <alignment horizontal="center" vertical="center" readingOrder="1"/>
      <protection/>
    </xf>
    <xf numFmtId="173" fontId="3" fillId="0" borderId="48" xfId="0" applyNumberFormat="1" applyFont="1" applyFill="1" applyBorder="1" applyAlignment="1" applyProtection="1">
      <alignment horizontal="center" vertical="center" readingOrder="1"/>
      <protection/>
    </xf>
    <xf numFmtId="173" fontId="3" fillId="0" borderId="49" xfId="0" applyNumberFormat="1" applyFont="1" applyFill="1" applyBorder="1" applyAlignment="1" applyProtection="1">
      <alignment horizontal="center" vertical="center" readingOrder="1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right" vertical="center"/>
      <protection/>
    </xf>
    <xf numFmtId="0" fontId="2" fillId="0" borderId="65" xfId="0" applyFont="1" applyBorder="1" applyAlignment="1" applyProtection="1">
      <alignment horizontal="right" vertical="center" wrapText="1"/>
      <protection/>
    </xf>
    <xf numFmtId="0" fontId="2" fillId="0" borderId="41" xfId="0" applyFont="1" applyBorder="1" applyAlignment="1" applyProtection="1">
      <alignment horizontal="right" vertical="center" wrapText="1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0" fillId="0" borderId="5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13" fillId="0" borderId="5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0" xfId="0" applyAlignment="1">
      <alignment horizontal="center" wrapText="1"/>
    </xf>
    <xf numFmtId="173" fontId="3" fillId="0" borderId="0" xfId="0" applyNumberFormat="1" applyFont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12" fillId="0" borderId="54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20" fillId="34" borderId="54" xfId="0" applyFont="1" applyFill="1" applyBorder="1" applyAlignment="1">
      <alignment horizontal="center"/>
    </xf>
    <xf numFmtId="0" fontId="20" fillId="34" borderId="55" xfId="0" applyFont="1" applyFill="1" applyBorder="1" applyAlignment="1">
      <alignment horizontal="center"/>
    </xf>
    <xf numFmtId="0" fontId="20" fillId="34" borderId="56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2" fillId="0" borderId="52" xfId="0" applyFont="1" applyBorder="1" applyAlignment="1">
      <alignment horizontal="right"/>
    </xf>
    <xf numFmtId="0" fontId="0" fillId="0" borderId="0" xfId="0" applyAlignment="1">
      <alignment/>
    </xf>
    <xf numFmtId="0" fontId="2" fillId="0" borderId="5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18" fillId="34" borderId="69" xfId="0" applyFont="1" applyFill="1" applyBorder="1" applyAlignment="1">
      <alignment horizontal="center"/>
    </xf>
    <xf numFmtId="0" fontId="18" fillId="34" borderId="33" xfId="0" applyFont="1" applyFill="1" applyBorder="1" applyAlignment="1">
      <alignment horizontal="center"/>
    </xf>
    <xf numFmtId="0" fontId="18" fillId="34" borderId="64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5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2" xfId="0" applyFont="1" applyBorder="1" applyAlignment="1" applyProtection="1">
      <alignment horizontal="center"/>
      <protection/>
    </xf>
    <xf numFmtId="0" fontId="16" fillId="0" borderId="52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53" xfId="0" applyFont="1" applyBorder="1" applyAlignment="1" applyProtection="1">
      <alignment horizont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41</xdr:row>
      <xdr:rowOff>180975</xdr:rowOff>
    </xdr:from>
    <xdr:to>
      <xdr:col>10</xdr:col>
      <xdr:colOff>742950</xdr:colOff>
      <xdr:row>41</xdr:row>
      <xdr:rowOff>180975</xdr:rowOff>
    </xdr:to>
    <xdr:sp>
      <xdr:nvSpPr>
        <xdr:cNvPr id="1" name="Line 5"/>
        <xdr:cNvSpPr>
          <a:spLocks/>
        </xdr:cNvSpPr>
      </xdr:nvSpPr>
      <xdr:spPr>
        <a:xfrm>
          <a:off x="5829300" y="119062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15</xdr:row>
      <xdr:rowOff>142875</xdr:rowOff>
    </xdr:from>
    <xdr:to>
      <xdr:col>10</xdr:col>
      <xdr:colOff>733425</xdr:colOff>
      <xdr:row>15</xdr:row>
      <xdr:rowOff>142875</xdr:rowOff>
    </xdr:to>
    <xdr:sp>
      <xdr:nvSpPr>
        <xdr:cNvPr id="2" name="Line 6"/>
        <xdr:cNvSpPr>
          <a:spLocks/>
        </xdr:cNvSpPr>
      </xdr:nvSpPr>
      <xdr:spPr>
        <a:xfrm flipV="1">
          <a:off x="5886450" y="4457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41</xdr:row>
      <xdr:rowOff>19050</xdr:rowOff>
    </xdr:from>
    <xdr:to>
      <xdr:col>10</xdr:col>
      <xdr:colOff>457200</xdr:colOff>
      <xdr:row>41</xdr:row>
      <xdr:rowOff>171450</xdr:rowOff>
    </xdr:to>
    <xdr:sp>
      <xdr:nvSpPr>
        <xdr:cNvPr id="3" name="AutoShape 14"/>
        <xdr:cNvSpPr>
          <a:spLocks/>
        </xdr:cNvSpPr>
      </xdr:nvSpPr>
      <xdr:spPr>
        <a:xfrm rot="16200000">
          <a:off x="5495925" y="11744325"/>
          <a:ext cx="65722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30</xdr:row>
      <xdr:rowOff>180975</xdr:rowOff>
    </xdr:from>
    <xdr:to>
      <xdr:col>10</xdr:col>
      <xdr:colOff>742950</xdr:colOff>
      <xdr:row>30</xdr:row>
      <xdr:rowOff>180975</xdr:rowOff>
    </xdr:to>
    <xdr:sp>
      <xdr:nvSpPr>
        <xdr:cNvPr id="1" name="Line 5"/>
        <xdr:cNvSpPr>
          <a:spLocks/>
        </xdr:cNvSpPr>
      </xdr:nvSpPr>
      <xdr:spPr>
        <a:xfrm>
          <a:off x="5857875" y="8829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30</xdr:row>
      <xdr:rowOff>19050</xdr:rowOff>
    </xdr:from>
    <xdr:to>
      <xdr:col>10</xdr:col>
      <xdr:colOff>457200</xdr:colOff>
      <xdr:row>30</xdr:row>
      <xdr:rowOff>171450</xdr:rowOff>
    </xdr:to>
    <xdr:sp>
      <xdr:nvSpPr>
        <xdr:cNvPr id="2" name="AutoShape 14"/>
        <xdr:cNvSpPr>
          <a:spLocks/>
        </xdr:cNvSpPr>
      </xdr:nvSpPr>
      <xdr:spPr>
        <a:xfrm rot="16200000">
          <a:off x="5524500" y="8667750"/>
          <a:ext cx="65722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30</xdr:row>
      <xdr:rowOff>180975</xdr:rowOff>
    </xdr:from>
    <xdr:to>
      <xdr:col>10</xdr:col>
      <xdr:colOff>742950</xdr:colOff>
      <xdr:row>30</xdr:row>
      <xdr:rowOff>180975</xdr:rowOff>
    </xdr:to>
    <xdr:sp>
      <xdr:nvSpPr>
        <xdr:cNvPr id="1" name="Line 5"/>
        <xdr:cNvSpPr>
          <a:spLocks/>
        </xdr:cNvSpPr>
      </xdr:nvSpPr>
      <xdr:spPr>
        <a:xfrm>
          <a:off x="5857875" y="8829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30</xdr:row>
      <xdr:rowOff>19050</xdr:rowOff>
    </xdr:from>
    <xdr:to>
      <xdr:col>10</xdr:col>
      <xdr:colOff>457200</xdr:colOff>
      <xdr:row>30</xdr:row>
      <xdr:rowOff>171450</xdr:rowOff>
    </xdr:to>
    <xdr:sp>
      <xdr:nvSpPr>
        <xdr:cNvPr id="2" name="AutoShape 14"/>
        <xdr:cNvSpPr>
          <a:spLocks/>
        </xdr:cNvSpPr>
      </xdr:nvSpPr>
      <xdr:spPr>
        <a:xfrm rot="16200000">
          <a:off x="5524500" y="8667750"/>
          <a:ext cx="65722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30</xdr:row>
      <xdr:rowOff>180975</xdr:rowOff>
    </xdr:from>
    <xdr:to>
      <xdr:col>10</xdr:col>
      <xdr:colOff>742950</xdr:colOff>
      <xdr:row>30</xdr:row>
      <xdr:rowOff>180975</xdr:rowOff>
    </xdr:to>
    <xdr:sp>
      <xdr:nvSpPr>
        <xdr:cNvPr id="3" name="Line 5"/>
        <xdr:cNvSpPr>
          <a:spLocks/>
        </xdr:cNvSpPr>
      </xdr:nvSpPr>
      <xdr:spPr>
        <a:xfrm>
          <a:off x="5857875" y="88296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30</xdr:row>
      <xdr:rowOff>19050</xdr:rowOff>
    </xdr:from>
    <xdr:to>
      <xdr:col>10</xdr:col>
      <xdr:colOff>457200</xdr:colOff>
      <xdr:row>30</xdr:row>
      <xdr:rowOff>171450</xdr:rowOff>
    </xdr:to>
    <xdr:sp>
      <xdr:nvSpPr>
        <xdr:cNvPr id="4" name="AutoShape 14"/>
        <xdr:cNvSpPr>
          <a:spLocks/>
        </xdr:cNvSpPr>
      </xdr:nvSpPr>
      <xdr:spPr>
        <a:xfrm rot="16200000">
          <a:off x="5524500" y="8667750"/>
          <a:ext cx="657225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31</xdr:row>
      <xdr:rowOff>95250</xdr:rowOff>
    </xdr:from>
    <xdr:to>
      <xdr:col>3</xdr:col>
      <xdr:colOff>371475</xdr:colOff>
      <xdr:row>31</xdr:row>
      <xdr:rowOff>95250</xdr:rowOff>
    </xdr:to>
    <xdr:sp>
      <xdr:nvSpPr>
        <xdr:cNvPr id="1" name="Line 3"/>
        <xdr:cNvSpPr>
          <a:spLocks/>
        </xdr:cNvSpPr>
      </xdr:nvSpPr>
      <xdr:spPr>
        <a:xfrm>
          <a:off x="2076450" y="539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19</xdr:row>
      <xdr:rowOff>76200</xdr:rowOff>
    </xdr:from>
    <xdr:to>
      <xdr:col>4</xdr:col>
      <xdr:colOff>76200</xdr:colOff>
      <xdr:row>19</xdr:row>
      <xdr:rowOff>76200</xdr:rowOff>
    </xdr:to>
    <xdr:sp>
      <xdr:nvSpPr>
        <xdr:cNvPr id="2" name="Line 4"/>
        <xdr:cNvSpPr>
          <a:spLocks/>
        </xdr:cNvSpPr>
      </xdr:nvSpPr>
      <xdr:spPr>
        <a:xfrm flipV="1">
          <a:off x="2019300" y="3409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85725</xdr:rowOff>
    </xdr:from>
    <xdr:to>
      <xdr:col>4</xdr:col>
      <xdr:colOff>76200</xdr:colOff>
      <xdr:row>29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2362200" y="3419475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32</xdr:row>
      <xdr:rowOff>76200</xdr:rowOff>
    </xdr:from>
    <xdr:to>
      <xdr:col>3</xdr:col>
      <xdr:colOff>180975</xdr:colOff>
      <xdr:row>32</xdr:row>
      <xdr:rowOff>76200</xdr:rowOff>
    </xdr:to>
    <xdr:sp>
      <xdr:nvSpPr>
        <xdr:cNvPr id="4" name="Line 6"/>
        <xdr:cNvSpPr>
          <a:spLocks/>
        </xdr:cNvSpPr>
      </xdr:nvSpPr>
      <xdr:spPr>
        <a:xfrm>
          <a:off x="2019300" y="5534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31</xdr:row>
      <xdr:rowOff>95250</xdr:rowOff>
    </xdr:from>
    <xdr:to>
      <xdr:col>3</xdr:col>
      <xdr:colOff>180975</xdr:colOff>
      <xdr:row>32</xdr:row>
      <xdr:rowOff>66675</xdr:rowOff>
    </xdr:to>
    <xdr:sp>
      <xdr:nvSpPr>
        <xdr:cNvPr id="5" name="Line 7"/>
        <xdr:cNvSpPr>
          <a:spLocks/>
        </xdr:cNvSpPr>
      </xdr:nvSpPr>
      <xdr:spPr>
        <a:xfrm flipV="1">
          <a:off x="2076450" y="53911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5"/>
  <sheetViews>
    <sheetView showGridLines="0" showRowColHeaders="0" tabSelected="1" zoomScalePageLayoutView="0" workbookViewId="0" topLeftCell="A1">
      <selection activeCell="B15" sqref="B15"/>
    </sheetView>
  </sheetViews>
  <sheetFormatPr defaultColWidth="11.421875" defaultRowHeight="12.75"/>
  <cols>
    <col min="1" max="1" width="5.140625" style="9" customWidth="1"/>
    <col min="2" max="2" width="8.7109375" style="9" customWidth="1"/>
    <col min="3" max="3" width="10.7109375" style="9" customWidth="1"/>
    <col min="4" max="4" width="25.7109375" style="9" customWidth="1"/>
    <col min="5" max="6" width="6.7109375" style="9" customWidth="1"/>
    <col min="7" max="7" width="4.28125" style="9" customWidth="1"/>
    <col min="8" max="8" width="6.7109375" style="9" customWidth="1"/>
    <col min="9" max="9" width="6.7109375" style="9" hidden="1" customWidth="1"/>
    <col min="10" max="10" width="10.7109375" style="9" customWidth="1"/>
    <col min="11" max="11" width="11.421875" style="9" customWidth="1"/>
    <col min="12" max="12" width="12.28125" style="9" customWidth="1"/>
    <col min="13" max="13" width="12.421875" style="9" hidden="1" customWidth="1"/>
    <col min="14" max="15" width="12.00390625" style="9" hidden="1" customWidth="1"/>
    <col min="16" max="21" width="0" style="9" hidden="1" customWidth="1"/>
    <col min="22" max="16384" width="11.421875" style="9" customWidth="1"/>
  </cols>
  <sheetData>
    <row r="1" spans="1:13" ht="12.75">
      <c r="A1" s="195" t="s">
        <v>113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8" customHeight="1">
      <c r="A2" s="196" t="s">
        <v>114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6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1.75" customHeight="1">
      <c r="A4" s="197" t="s">
        <v>115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58.5" customHeight="1">
      <c r="A5" s="212" t="s">
        <v>116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spans="1:13" ht="30" customHeight="1">
      <c r="A6" s="214" t="s">
        <v>117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3" ht="21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21" customHeigh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ht="22.5" customHeight="1" thickBo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</row>
    <row r="10" spans="1:12" ht="18" customHeight="1" thickTop="1">
      <c r="A10" s="157" t="s">
        <v>6</v>
      </c>
      <c r="B10" s="158"/>
      <c r="C10" s="158"/>
      <c r="D10" s="158"/>
      <c r="E10" s="99"/>
      <c r="F10" s="100"/>
      <c r="G10" s="95" t="s">
        <v>118</v>
      </c>
      <c r="H10" s="96"/>
      <c r="I10" s="106"/>
      <c r="J10" s="232"/>
      <c r="K10" s="233"/>
      <c r="L10" s="93" t="s">
        <v>8</v>
      </c>
    </row>
    <row r="11" spans="1:12" ht="18" customHeight="1">
      <c r="A11" s="159"/>
      <c r="B11" s="160"/>
      <c r="C11" s="160"/>
      <c r="D11" s="160"/>
      <c r="E11" s="101"/>
      <c r="F11" s="102"/>
      <c r="G11" s="97" t="s">
        <v>119</v>
      </c>
      <c r="H11" s="98"/>
      <c r="I11" s="107"/>
      <c r="J11" s="234"/>
      <c r="K11" s="235"/>
      <c r="L11" s="104">
        <v>1</v>
      </c>
    </row>
    <row r="12" spans="1:12" ht="21.75" customHeight="1">
      <c r="A12" s="94" t="s">
        <v>122</v>
      </c>
      <c r="B12" s="103"/>
      <c r="C12" s="105">
        <v>4711</v>
      </c>
      <c r="D12" s="173" t="s">
        <v>123</v>
      </c>
      <c r="E12" s="174"/>
      <c r="F12" s="161" t="s">
        <v>79</v>
      </c>
      <c r="G12" s="162"/>
      <c r="H12" s="162"/>
      <c r="I12" s="162"/>
      <c r="J12" s="162"/>
      <c r="K12" s="162"/>
      <c r="L12" s="163"/>
    </row>
    <row r="13" spans="1:12" ht="21.75" customHeight="1">
      <c r="A13" s="170" t="s">
        <v>120</v>
      </c>
      <c r="B13" s="171"/>
      <c r="C13" s="171"/>
      <c r="D13" s="171"/>
      <c r="E13" s="172"/>
      <c r="F13" s="167" t="s">
        <v>125</v>
      </c>
      <c r="G13" s="168"/>
      <c r="H13" s="168"/>
      <c r="I13" s="168"/>
      <c r="J13" s="168"/>
      <c r="K13" s="168"/>
      <c r="L13" s="169"/>
    </row>
    <row r="14" spans="1:12" ht="21.75" customHeight="1" thickBot="1">
      <c r="A14" s="170" t="s">
        <v>121</v>
      </c>
      <c r="B14" s="171"/>
      <c r="C14" s="171"/>
      <c r="D14" s="171"/>
      <c r="E14" s="172"/>
      <c r="F14" s="164" t="s">
        <v>80</v>
      </c>
      <c r="G14" s="165"/>
      <c r="H14" s="165"/>
      <c r="I14" s="165"/>
      <c r="J14" s="165"/>
      <c r="K14" s="165"/>
      <c r="L14" s="166"/>
    </row>
    <row r="15" spans="1:12" ht="26.25" customHeight="1" thickBot="1" thickTop="1">
      <c r="A15" s="27" t="s">
        <v>0</v>
      </c>
      <c r="B15" s="28" t="s">
        <v>1</v>
      </c>
      <c r="C15" s="178" t="s">
        <v>15</v>
      </c>
      <c r="D15" s="179"/>
      <c r="E15" s="180"/>
      <c r="F15" s="183" t="s">
        <v>16</v>
      </c>
      <c r="G15" s="184"/>
      <c r="H15" s="184"/>
      <c r="I15" s="29" t="s">
        <v>66</v>
      </c>
      <c r="J15" s="66" t="s">
        <v>9</v>
      </c>
      <c r="K15" s="28" t="s">
        <v>10</v>
      </c>
      <c r="L15" s="30" t="s">
        <v>2</v>
      </c>
    </row>
    <row r="16" spans="1:21" ht="22.5" customHeight="1" thickTop="1">
      <c r="A16" s="31"/>
      <c r="B16" s="32"/>
      <c r="C16" s="33"/>
      <c r="D16" s="34"/>
      <c r="E16" s="34"/>
      <c r="F16" s="3" t="s">
        <v>12</v>
      </c>
      <c r="G16" s="3"/>
      <c r="H16" s="3"/>
      <c r="I16" s="3"/>
      <c r="J16" s="62"/>
      <c r="K16" s="62"/>
      <c r="L16" s="24">
        <v>0</v>
      </c>
      <c r="M16" s="9" t="s">
        <v>82</v>
      </c>
      <c r="N16" s="9" t="s">
        <v>83</v>
      </c>
      <c r="O16" s="9" t="s">
        <v>100</v>
      </c>
      <c r="P16" s="9" t="s">
        <v>86</v>
      </c>
      <c r="Q16" s="9" t="s">
        <v>84</v>
      </c>
      <c r="R16" s="9" t="s">
        <v>101</v>
      </c>
      <c r="S16" s="56" t="s">
        <v>87</v>
      </c>
      <c r="T16" s="56" t="s">
        <v>85</v>
      </c>
      <c r="U16" s="56" t="s">
        <v>102</v>
      </c>
    </row>
    <row r="17" spans="1:21" ht="22.5" customHeight="1">
      <c r="A17" s="108">
        <v>1</v>
      </c>
      <c r="B17" s="1"/>
      <c r="C17" s="175"/>
      <c r="D17" s="176"/>
      <c r="E17" s="177"/>
      <c r="F17" s="5"/>
      <c r="G17" s="90"/>
      <c r="H17" s="6"/>
      <c r="I17" s="6"/>
      <c r="J17" s="64"/>
      <c r="K17" s="64"/>
      <c r="L17" s="35">
        <f>L16+J17-K17</f>
        <v>0</v>
      </c>
      <c r="M17" s="9">
        <f>IF(F17&amp;G17&amp;H17="","",VALUE(F17&amp;G17&amp;H17&amp;IF(I17="","00",TEXT(I17,"00"))))</f>
      </c>
      <c r="N17" s="9">
        <f>Seite02!M6</f>
      </c>
      <c r="O17" s="9">
        <f>Seite03!M6</f>
      </c>
      <c r="P17" s="57">
        <f>J17</f>
        <v>0</v>
      </c>
      <c r="Q17" s="57">
        <f>Seite02!J6</f>
        <v>0</v>
      </c>
      <c r="R17" s="57">
        <f>Seite03!J6</f>
        <v>0</v>
      </c>
      <c r="S17" s="57">
        <f>K17</f>
        <v>0</v>
      </c>
      <c r="T17" s="57">
        <f>Seite02!K6</f>
        <v>0</v>
      </c>
      <c r="U17" s="57">
        <f>Seite03!K6</f>
        <v>0</v>
      </c>
    </row>
    <row r="18" spans="1:21" ht="22.5" customHeight="1">
      <c r="A18" s="108">
        <v>2</v>
      </c>
      <c r="B18" s="1"/>
      <c r="C18" s="175"/>
      <c r="D18" s="176"/>
      <c r="E18" s="177"/>
      <c r="F18" s="5"/>
      <c r="G18" s="90"/>
      <c r="H18" s="6"/>
      <c r="I18" s="6"/>
      <c r="J18" s="64"/>
      <c r="K18" s="64"/>
      <c r="L18" s="35">
        <f aca="true" t="shared" si="0" ref="L18:L40">L17+J18-K18</f>
        <v>0</v>
      </c>
      <c r="M18" s="9">
        <f aca="true" t="shared" si="1" ref="M18:M40">IF(F18&amp;G18&amp;H18="","",VALUE(F18&amp;G18&amp;H18&amp;IF(I18="","00",TEXT(I18,"00"))))</f>
      </c>
      <c r="N18" s="9">
        <f>Seite02!M7</f>
      </c>
      <c r="O18" s="9">
        <f>Seite03!M7</f>
      </c>
      <c r="P18" s="57">
        <f aca="true" t="shared" si="2" ref="P18:P40">J18</f>
        <v>0</v>
      </c>
      <c r="Q18" s="57">
        <f>Seite02!J7</f>
        <v>0</v>
      </c>
      <c r="R18" s="57">
        <f>Seite03!J7</f>
        <v>0</v>
      </c>
      <c r="S18" s="57">
        <f aca="true" t="shared" si="3" ref="S18:S40">K18</f>
        <v>0</v>
      </c>
      <c r="T18" s="57">
        <f>Seite02!K7</f>
        <v>0</v>
      </c>
      <c r="U18" s="57">
        <f>Seite03!K7</f>
        <v>0</v>
      </c>
    </row>
    <row r="19" spans="1:21" ht="22.5" customHeight="1">
      <c r="A19" s="108">
        <v>3</v>
      </c>
      <c r="B19" s="1"/>
      <c r="C19" s="175"/>
      <c r="D19" s="176"/>
      <c r="E19" s="177"/>
      <c r="F19" s="5"/>
      <c r="G19" s="90"/>
      <c r="H19" s="6"/>
      <c r="I19" s="6"/>
      <c r="J19" s="64"/>
      <c r="K19" s="64"/>
      <c r="L19" s="35">
        <f t="shared" si="0"/>
        <v>0</v>
      </c>
      <c r="M19" s="9">
        <f t="shared" si="1"/>
      </c>
      <c r="N19" s="9">
        <f>Seite02!M8</f>
      </c>
      <c r="O19" s="9">
        <f>Seite03!M8</f>
      </c>
      <c r="P19" s="57">
        <f t="shared" si="2"/>
        <v>0</v>
      </c>
      <c r="Q19" s="57">
        <f>Seite02!J8</f>
        <v>0</v>
      </c>
      <c r="R19" s="57">
        <f>Seite03!J8</f>
        <v>0</v>
      </c>
      <c r="S19" s="57">
        <f t="shared" si="3"/>
        <v>0</v>
      </c>
      <c r="T19" s="57">
        <f>Seite02!K8</f>
        <v>0</v>
      </c>
      <c r="U19" s="57">
        <f>Seite03!K8</f>
        <v>0</v>
      </c>
    </row>
    <row r="20" spans="1:21" ht="22.5" customHeight="1">
      <c r="A20" s="108">
        <v>4</v>
      </c>
      <c r="B20" s="1"/>
      <c r="C20" s="175"/>
      <c r="D20" s="176"/>
      <c r="E20" s="177"/>
      <c r="F20" s="5"/>
      <c r="G20" s="90"/>
      <c r="H20" s="6"/>
      <c r="I20" s="6"/>
      <c r="J20" s="64"/>
      <c r="K20" s="64"/>
      <c r="L20" s="35">
        <f t="shared" si="0"/>
        <v>0</v>
      </c>
      <c r="M20" s="9">
        <f t="shared" si="1"/>
      </c>
      <c r="N20" s="9">
        <f>Seite02!M9</f>
      </c>
      <c r="O20" s="9">
        <f>Seite03!M9</f>
      </c>
      <c r="P20" s="57">
        <f t="shared" si="2"/>
        <v>0</v>
      </c>
      <c r="Q20" s="57">
        <f>Seite02!J9</f>
        <v>0</v>
      </c>
      <c r="R20" s="57">
        <f>Seite03!J9</f>
        <v>0</v>
      </c>
      <c r="S20" s="57">
        <f t="shared" si="3"/>
        <v>0</v>
      </c>
      <c r="T20" s="57">
        <f>Seite02!K9</f>
        <v>0</v>
      </c>
      <c r="U20" s="57">
        <f>Seite03!K9</f>
        <v>0</v>
      </c>
    </row>
    <row r="21" spans="1:21" ht="22.5" customHeight="1">
      <c r="A21" s="108">
        <v>5</v>
      </c>
      <c r="B21" s="1"/>
      <c r="C21" s="175"/>
      <c r="D21" s="176"/>
      <c r="E21" s="177"/>
      <c r="F21" s="5"/>
      <c r="G21" s="90"/>
      <c r="H21" s="6"/>
      <c r="I21" s="6"/>
      <c r="J21" s="64"/>
      <c r="K21" s="64"/>
      <c r="L21" s="35">
        <f t="shared" si="0"/>
        <v>0</v>
      </c>
      <c r="M21" s="9">
        <f t="shared" si="1"/>
      </c>
      <c r="N21" s="9">
        <f>Seite02!M10</f>
      </c>
      <c r="O21" s="9">
        <f>Seite03!M10</f>
      </c>
      <c r="P21" s="57">
        <f t="shared" si="2"/>
        <v>0</v>
      </c>
      <c r="Q21" s="57">
        <f>Seite02!J10</f>
        <v>0</v>
      </c>
      <c r="R21" s="57">
        <f>Seite03!J10</f>
        <v>0</v>
      </c>
      <c r="S21" s="57">
        <f t="shared" si="3"/>
        <v>0</v>
      </c>
      <c r="T21" s="57">
        <f>Seite02!K10</f>
        <v>0</v>
      </c>
      <c r="U21" s="57">
        <f>Seite03!K10</f>
        <v>0</v>
      </c>
    </row>
    <row r="22" spans="1:21" ht="22.5" customHeight="1">
      <c r="A22" s="108">
        <v>6</v>
      </c>
      <c r="B22" s="1"/>
      <c r="C22" s="175"/>
      <c r="D22" s="176"/>
      <c r="E22" s="177"/>
      <c r="F22" s="5"/>
      <c r="G22" s="90"/>
      <c r="H22" s="6"/>
      <c r="I22" s="6"/>
      <c r="J22" s="64"/>
      <c r="K22" s="64"/>
      <c r="L22" s="35">
        <f t="shared" si="0"/>
        <v>0</v>
      </c>
      <c r="M22" s="9">
        <f t="shared" si="1"/>
      </c>
      <c r="N22" s="9">
        <f>Seite02!M11</f>
      </c>
      <c r="O22" s="9">
        <f>Seite03!M11</f>
      </c>
      <c r="P22" s="57">
        <f t="shared" si="2"/>
        <v>0</v>
      </c>
      <c r="Q22" s="57">
        <f>Seite02!J11</f>
        <v>0</v>
      </c>
      <c r="R22" s="57">
        <f>Seite03!J11</f>
        <v>0</v>
      </c>
      <c r="S22" s="57">
        <f t="shared" si="3"/>
        <v>0</v>
      </c>
      <c r="T22" s="57">
        <f>Seite02!K11</f>
        <v>0</v>
      </c>
      <c r="U22" s="57">
        <f>Seite03!K11</f>
        <v>0</v>
      </c>
    </row>
    <row r="23" spans="1:21" ht="22.5" customHeight="1">
      <c r="A23" s="108">
        <v>7</v>
      </c>
      <c r="B23" s="1"/>
      <c r="C23" s="175"/>
      <c r="D23" s="176"/>
      <c r="E23" s="177"/>
      <c r="F23" s="5"/>
      <c r="G23" s="90"/>
      <c r="H23" s="6"/>
      <c r="I23" s="6"/>
      <c r="J23" s="64"/>
      <c r="K23" s="64"/>
      <c r="L23" s="35">
        <f t="shared" si="0"/>
        <v>0</v>
      </c>
      <c r="M23" s="9">
        <f t="shared" si="1"/>
      </c>
      <c r="N23" s="9">
        <f>Seite02!M12</f>
      </c>
      <c r="O23" s="9">
        <f>Seite03!M12</f>
      </c>
      <c r="P23" s="57">
        <f t="shared" si="2"/>
        <v>0</v>
      </c>
      <c r="Q23" s="57">
        <f>Seite02!J12</f>
        <v>0</v>
      </c>
      <c r="R23" s="57">
        <f>Seite03!J12</f>
        <v>0</v>
      </c>
      <c r="S23" s="57">
        <f t="shared" si="3"/>
        <v>0</v>
      </c>
      <c r="T23" s="57">
        <f>Seite02!K12</f>
        <v>0</v>
      </c>
      <c r="U23" s="57">
        <f>Seite03!K12</f>
        <v>0</v>
      </c>
    </row>
    <row r="24" spans="1:21" ht="22.5" customHeight="1">
      <c r="A24" s="108">
        <v>8</v>
      </c>
      <c r="B24" s="1"/>
      <c r="C24" s="175"/>
      <c r="D24" s="176"/>
      <c r="E24" s="177"/>
      <c r="F24" s="5"/>
      <c r="G24" s="90"/>
      <c r="H24" s="6"/>
      <c r="I24" s="6"/>
      <c r="J24" s="64"/>
      <c r="K24" s="64"/>
      <c r="L24" s="35">
        <f t="shared" si="0"/>
        <v>0</v>
      </c>
      <c r="M24" s="9">
        <f t="shared" si="1"/>
      </c>
      <c r="N24" s="9">
        <f>Seite02!M13</f>
      </c>
      <c r="O24" s="9">
        <f>Seite03!M13</f>
      </c>
      <c r="P24" s="57">
        <f t="shared" si="2"/>
        <v>0</v>
      </c>
      <c r="Q24" s="57">
        <f>Seite02!J13</f>
        <v>0</v>
      </c>
      <c r="R24" s="57">
        <f>Seite03!J13</f>
        <v>0</v>
      </c>
      <c r="S24" s="57">
        <f t="shared" si="3"/>
        <v>0</v>
      </c>
      <c r="T24" s="57">
        <f>Seite02!K13</f>
        <v>0</v>
      </c>
      <c r="U24" s="57">
        <f>Seite03!K13</f>
        <v>0</v>
      </c>
    </row>
    <row r="25" spans="1:21" ht="22.5" customHeight="1">
      <c r="A25" s="108">
        <v>9</v>
      </c>
      <c r="B25" s="1"/>
      <c r="C25" s="175"/>
      <c r="D25" s="176"/>
      <c r="E25" s="177"/>
      <c r="F25" s="5"/>
      <c r="G25" s="90"/>
      <c r="H25" s="6"/>
      <c r="I25" s="6"/>
      <c r="J25" s="64"/>
      <c r="K25" s="64"/>
      <c r="L25" s="35">
        <f t="shared" si="0"/>
        <v>0</v>
      </c>
      <c r="M25" s="9">
        <f t="shared" si="1"/>
      </c>
      <c r="N25" s="9">
        <f>Seite02!M14</f>
      </c>
      <c r="O25" s="9">
        <f>Seite03!M14</f>
      </c>
      <c r="P25" s="57">
        <f t="shared" si="2"/>
        <v>0</v>
      </c>
      <c r="Q25" s="57">
        <f>Seite02!J14</f>
        <v>0</v>
      </c>
      <c r="R25" s="57">
        <f>Seite03!J14</f>
        <v>0</v>
      </c>
      <c r="S25" s="57">
        <f t="shared" si="3"/>
        <v>0</v>
      </c>
      <c r="T25" s="57">
        <f>Seite02!K14</f>
        <v>0</v>
      </c>
      <c r="U25" s="57">
        <f>Seite03!K14</f>
        <v>0</v>
      </c>
    </row>
    <row r="26" spans="1:21" ht="22.5" customHeight="1">
      <c r="A26" s="108">
        <v>10</v>
      </c>
      <c r="B26" s="1"/>
      <c r="C26" s="175"/>
      <c r="D26" s="176"/>
      <c r="E26" s="177"/>
      <c r="F26" s="5"/>
      <c r="G26" s="90"/>
      <c r="H26" s="6"/>
      <c r="I26" s="6"/>
      <c r="J26" s="64"/>
      <c r="K26" s="64"/>
      <c r="L26" s="35">
        <f t="shared" si="0"/>
        <v>0</v>
      </c>
      <c r="M26" s="9">
        <f t="shared" si="1"/>
      </c>
      <c r="N26" s="9">
        <f>Seite02!M15</f>
      </c>
      <c r="O26" s="9">
        <f>Seite03!M15</f>
      </c>
      <c r="P26" s="57">
        <f t="shared" si="2"/>
        <v>0</v>
      </c>
      <c r="Q26" s="57">
        <f>Seite02!J15</f>
        <v>0</v>
      </c>
      <c r="R26" s="57">
        <f>Seite03!J15</f>
        <v>0</v>
      </c>
      <c r="S26" s="57">
        <f t="shared" si="3"/>
        <v>0</v>
      </c>
      <c r="T26" s="57">
        <f>Seite02!K15</f>
        <v>0</v>
      </c>
      <c r="U26" s="57">
        <f>Seite03!K15</f>
        <v>0</v>
      </c>
    </row>
    <row r="27" spans="1:21" ht="22.5" customHeight="1">
      <c r="A27" s="108">
        <v>11</v>
      </c>
      <c r="B27" s="1"/>
      <c r="C27" s="175"/>
      <c r="D27" s="176"/>
      <c r="E27" s="177"/>
      <c r="F27" s="5"/>
      <c r="G27" s="90"/>
      <c r="H27" s="6"/>
      <c r="I27" s="6"/>
      <c r="J27" s="64"/>
      <c r="K27" s="64"/>
      <c r="L27" s="35">
        <f t="shared" si="0"/>
        <v>0</v>
      </c>
      <c r="M27" s="9">
        <f t="shared" si="1"/>
      </c>
      <c r="N27" s="9">
        <f>Seite02!M16</f>
      </c>
      <c r="O27" s="9">
        <f>Seite03!M16</f>
      </c>
      <c r="P27" s="57">
        <f t="shared" si="2"/>
        <v>0</v>
      </c>
      <c r="Q27" s="57">
        <f>Seite02!J16</f>
        <v>0</v>
      </c>
      <c r="R27" s="57">
        <f>Seite03!J16</f>
        <v>0</v>
      </c>
      <c r="S27" s="57">
        <f t="shared" si="3"/>
        <v>0</v>
      </c>
      <c r="T27" s="57">
        <f>Seite02!K16</f>
        <v>0</v>
      </c>
      <c r="U27" s="57">
        <f>Seite03!K16</f>
        <v>0</v>
      </c>
    </row>
    <row r="28" spans="1:21" ht="22.5" customHeight="1">
      <c r="A28" s="108">
        <v>12</v>
      </c>
      <c r="B28" s="1"/>
      <c r="C28" s="175"/>
      <c r="D28" s="176"/>
      <c r="E28" s="177"/>
      <c r="F28" s="5"/>
      <c r="G28" s="90"/>
      <c r="H28" s="6"/>
      <c r="I28" s="6"/>
      <c r="J28" s="64"/>
      <c r="K28" s="64"/>
      <c r="L28" s="35">
        <f t="shared" si="0"/>
        <v>0</v>
      </c>
      <c r="M28" s="9">
        <f t="shared" si="1"/>
      </c>
      <c r="N28" s="9">
        <f>Seite02!M17</f>
      </c>
      <c r="O28" s="9">
        <f>Seite03!M17</f>
      </c>
      <c r="P28" s="57">
        <f t="shared" si="2"/>
        <v>0</v>
      </c>
      <c r="Q28" s="57">
        <f>Seite02!J17</f>
        <v>0</v>
      </c>
      <c r="R28" s="57">
        <f>Seite03!J17</f>
        <v>0</v>
      </c>
      <c r="S28" s="57">
        <f t="shared" si="3"/>
        <v>0</v>
      </c>
      <c r="T28" s="57">
        <f>Seite02!K17</f>
        <v>0</v>
      </c>
      <c r="U28" s="57">
        <f>Seite03!K17</f>
        <v>0</v>
      </c>
    </row>
    <row r="29" spans="1:21" ht="22.5" customHeight="1">
      <c r="A29" s="108">
        <v>13</v>
      </c>
      <c r="B29" s="1"/>
      <c r="C29" s="175"/>
      <c r="D29" s="176"/>
      <c r="E29" s="177"/>
      <c r="F29" s="5"/>
      <c r="G29" s="90"/>
      <c r="H29" s="6"/>
      <c r="I29" s="6"/>
      <c r="J29" s="64"/>
      <c r="K29" s="64"/>
      <c r="L29" s="35">
        <f>L28+J29-K29</f>
        <v>0</v>
      </c>
      <c r="M29" s="9">
        <f t="shared" si="1"/>
      </c>
      <c r="N29" s="9">
        <f>Seite02!M18</f>
      </c>
      <c r="O29" s="9">
        <f>Seite03!M18</f>
      </c>
      <c r="P29" s="57">
        <f t="shared" si="2"/>
        <v>0</v>
      </c>
      <c r="Q29" s="57">
        <f>Seite02!J18</f>
        <v>0</v>
      </c>
      <c r="R29" s="57">
        <f>Seite03!J18</f>
        <v>0</v>
      </c>
      <c r="S29" s="57">
        <f t="shared" si="3"/>
        <v>0</v>
      </c>
      <c r="T29" s="57">
        <f>Seite02!K18</f>
        <v>0</v>
      </c>
      <c r="U29" s="57">
        <f>Seite03!K18</f>
        <v>0</v>
      </c>
    </row>
    <row r="30" spans="1:21" ht="22.5" customHeight="1">
      <c r="A30" s="108">
        <v>14</v>
      </c>
      <c r="B30" s="1"/>
      <c r="C30" s="175"/>
      <c r="D30" s="176"/>
      <c r="E30" s="177"/>
      <c r="F30" s="5"/>
      <c r="G30" s="90"/>
      <c r="H30" s="6"/>
      <c r="I30" s="6"/>
      <c r="J30" s="64"/>
      <c r="K30" s="64"/>
      <c r="L30" s="35">
        <f>L29+J30-K30</f>
        <v>0</v>
      </c>
      <c r="M30" s="9">
        <f t="shared" si="1"/>
      </c>
      <c r="N30" s="9">
        <f>Seite02!M19</f>
      </c>
      <c r="O30" s="9">
        <f>Seite03!M19</f>
      </c>
      <c r="P30" s="57">
        <f t="shared" si="2"/>
        <v>0</v>
      </c>
      <c r="Q30" s="57">
        <f>Seite02!J19</f>
        <v>0</v>
      </c>
      <c r="R30" s="57">
        <f>Seite03!J19</f>
        <v>0</v>
      </c>
      <c r="S30" s="57">
        <f t="shared" si="3"/>
        <v>0</v>
      </c>
      <c r="T30" s="57">
        <f>Seite02!K19</f>
        <v>0</v>
      </c>
      <c r="U30" s="57">
        <f>Seite03!K19</f>
        <v>0</v>
      </c>
    </row>
    <row r="31" spans="1:21" ht="22.5" customHeight="1">
      <c r="A31" s="108">
        <v>15</v>
      </c>
      <c r="B31" s="1"/>
      <c r="C31" s="175"/>
      <c r="D31" s="176"/>
      <c r="E31" s="177"/>
      <c r="F31" s="5"/>
      <c r="G31" s="90"/>
      <c r="H31" s="6"/>
      <c r="I31" s="6"/>
      <c r="J31" s="64"/>
      <c r="K31" s="64"/>
      <c r="L31" s="35">
        <f t="shared" si="0"/>
        <v>0</v>
      </c>
      <c r="M31" s="9">
        <f t="shared" si="1"/>
      </c>
      <c r="N31" s="9">
        <f>Seite02!M20</f>
      </c>
      <c r="O31" s="9">
        <f>Seite03!M20</f>
      </c>
      <c r="P31" s="57">
        <f t="shared" si="2"/>
        <v>0</v>
      </c>
      <c r="Q31" s="57">
        <f>Seite02!J20</f>
        <v>0</v>
      </c>
      <c r="R31" s="57">
        <f>Seite03!J20</f>
        <v>0</v>
      </c>
      <c r="S31" s="57">
        <f t="shared" si="3"/>
        <v>0</v>
      </c>
      <c r="T31" s="57">
        <f>Seite02!K20</f>
        <v>0</v>
      </c>
      <c r="U31" s="57">
        <f>Seite03!K20</f>
        <v>0</v>
      </c>
    </row>
    <row r="32" spans="1:21" ht="22.5" customHeight="1">
      <c r="A32" s="108">
        <v>16</v>
      </c>
      <c r="B32" s="1"/>
      <c r="C32" s="175"/>
      <c r="D32" s="176"/>
      <c r="E32" s="177"/>
      <c r="F32" s="5"/>
      <c r="G32" s="90"/>
      <c r="H32" s="6"/>
      <c r="I32" s="6"/>
      <c r="J32" s="64"/>
      <c r="K32" s="64"/>
      <c r="L32" s="35">
        <f t="shared" si="0"/>
        <v>0</v>
      </c>
      <c r="M32" s="9">
        <f t="shared" si="1"/>
      </c>
      <c r="N32" s="9">
        <f>Seite02!M21</f>
      </c>
      <c r="O32" s="9">
        <f>Seite03!M21</f>
      </c>
      <c r="P32" s="57">
        <f t="shared" si="2"/>
        <v>0</v>
      </c>
      <c r="Q32" s="57">
        <f>Seite02!J21</f>
        <v>0</v>
      </c>
      <c r="R32" s="57">
        <f>Seite03!J21</f>
        <v>0</v>
      </c>
      <c r="S32" s="57">
        <f t="shared" si="3"/>
        <v>0</v>
      </c>
      <c r="T32" s="57">
        <f>Seite02!K21</f>
        <v>0</v>
      </c>
      <c r="U32" s="57">
        <f>Seite03!K21</f>
        <v>0</v>
      </c>
    </row>
    <row r="33" spans="1:21" ht="22.5" customHeight="1">
      <c r="A33" s="108">
        <v>17</v>
      </c>
      <c r="B33" s="1"/>
      <c r="C33" s="175"/>
      <c r="D33" s="176"/>
      <c r="E33" s="177"/>
      <c r="F33" s="5"/>
      <c r="G33" s="90"/>
      <c r="H33" s="6"/>
      <c r="I33" s="6"/>
      <c r="J33" s="64"/>
      <c r="K33" s="64"/>
      <c r="L33" s="35">
        <f t="shared" si="0"/>
        <v>0</v>
      </c>
      <c r="M33" s="9">
        <f t="shared" si="1"/>
      </c>
      <c r="N33" s="9">
        <f>Seite02!M22</f>
      </c>
      <c r="O33" s="9">
        <f>Seite03!M22</f>
      </c>
      <c r="P33" s="57">
        <f t="shared" si="2"/>
        <v>0</v>
      </c>
      <c r="Q33" s="57">
        <f>Seite02!J22</f>
        <v>0</v>
      </c>
      <c r="R33" s="57">
        <f>Seite03!J22</f>
        <v>0</v>
      </c>
      <c r="S33" s="57">
        <f t="shared" si="3"/>
        <v>0</v>
      </c>
      <c r="T33" s="57">
        <f>Seite02!K22</f>
        <v>0</v>
      </c>
      <c r="U33" s="57">
        <f>Seite03!K22</f>
        <v>0</v>
      </c>
    </row>
    <row r="34" spans="1:21" ht="22.5" customHeight="1">
      <c r="A34" s="108">
        <v>18</v>
      </c>
      <c r="B34" s="1"/>
      <c r="C34" s="175"/>
      <c r="D34" s="176"/>
      <c r="E34" s="177"/>
      <c r="F34" s="5"/>
      <c r="G34" s="90"/>
      <c r="H34" s="6"/>
      <c r="I34" s="6"/>
      <c r="J34" s="64"/>
      <c r="K34" s="64"/>
      <c r="L34" s="35">
        <f>L33+J34-K34</f>
        <v>0</v>
      </c>
      <c r="M34" s="9">
        <f>IF(F34&amp;G34&amp;H34="","",VALUE(F34&amp;G34&amp;H34&amp;IF(I34="","00",TEXT(I34,"00"))))</f>
      </c>
      <c r="N34" s="9">
        <f>Seite02!M23</f>
      </c>
      <c r="O34" s="9">
        <f>Seite03!M23</f>
      </c>
      <c r="P34" s="57">
        <f t="shared" si="2"/>
        <v>0</v>
      </c>
      <c r="Q34" s="57">
        <f>Seite02!J23</f>
        <v>0</v>
      </c>
      <c r="R34" s="57">
        <f>Seite03!J23</f>
        <v>0</v>
      </c>
      <c r="S34" s="57">
        <f t="shared" si="3"/>
        <v>0</v>
      </c>
      <c r="T34" s="57">
        <f>Seite02!K23</f>
        <v>0</v>
      </c>
      <c r="U34" s="57">
        <f>Seite03!K23</f>
        <v>0</v>
      </c>
    </row>
    <row r="35" spans="1:21" ht="22.5" customHeight="1">
      <c r="A35" s="108">
        <v>19</v>
      </c>
      <c r="B35" s="1"/>
      <c r="C35" s="175"/>
      <c r="D35" s="176"/>
      <c r="E35" s="177"/>
      <c r="F35" s="5"/>
      <c r="G35" s="90"/>
      <c r="H35" s="6"/>
      <c r="I35" s="6"/>
      <c r="J35" s="64"/>
      <c r="K35" s="64"/>
      <c r="L35" s="35">
        <f>L34+J35-K35</f>
        <v>0</v>
      </c>
      <c r="M35" s="9">
        <f>IF(F35&amp;G35&amp;H35="","",VALUE(F35&amp;G35&amp;H35&amp;IF(I35="","00",TEXT(I35,"00"))))</f>
      </c>
      <c r="N35" s="9">
        <f>Seite02!M24</f>
      </c>
      <c r="O35" s="9">
        <f>Seite03!M24</f>
      </c>
      <c r="P35" s="57">
        <f t="shared" si="2"/>
        <v>0</v>
      </c>
      <c r="Q35" s="57">
        <f>Seite02!J24</f>
        <v>0</v>
      </c>
      <c r="R35" s="57">
        <f>Seite03!J24</f>
        <v>0</v>
      </c>
      <c r="S35" s="57">
        <f t="shared" si="3"/>
        <v>0</v>
      </c>
      <c r="T35" s="57">
        <f>Seite02!K24</f>
        <v>0</v>
      </c>
      <c r="U35" s="57">
        <f>Seite03!K24</f>
        <v>0</v>
      </c>
    </row>
    <row r="36" spans="1:21" ht="22.5" customHeight="1">
      <c r="A36" s="108">
        <v>20</v>
      </c>
      <c r="B36" s="1"/>
      <c r="C36" s="175"/>
      <c r="D36" s="176"/>
      <c r="E36" s="177"/>
      <c r="F36" s="5"/>
      <c r="G36" s="90"/>
      <c r="H36" s="6"/>
      <c r="I36" s="6"/>
      <c r="J36" s="64"/>
      <c r="K36" s="64"/>
      <c r="L36" s="35">
        <f>L35+J36-K36</f>
        <v>0</v>
      </c>
      <c r="M36" s="9">
        <f t="shared" si="1"/>
      </c>
      <c r="N36" s="9">
        <f>Seite02!M25</f>
      </c>
      <c r="O36" s="9">
        <f>Seite03!M25</f>
      </c>
      <c r="P36" s="57">
        <f t="shared" si="2"/>
        <v>0</v>
      </c>
      <c r="Q36" s="57">
        <f>Seite02!J25</f>
        <v>0</v>
      </c>
      <c r="R36" s="57">
        <f>Seite03!J25</f>
        <v>0</v>
      </c>
      <c r="S36" s="57">
        <f t="shared" si="3"/>
        <v>0</v>
      </c>
      <c r="T36" s="57">
        <f>Seite02!K25</f>
        <v>0</v>
      </c>
      <c r="U36" s="57">
        <f>Seite03!K25</f>
        <v>0</v>
      </c>
    </row>
    <row r="37" spans="1:21" ht="22.5" customHeight="1">
      <c r="A37" s="108">
        <v>21</v>
      </c>
      <c r="B37" s="1"/>
      <c r="C37" s="175"/>
      <c r="D37" s="176"/>
      <c r="E37" s="177"/>
      <c r="F37" s="5"/>
      <c r="G37" s="90"/>
      <c r="H37" s="6"/>
      <c r="I37" s="6"/>
      <c r="J37" s="64"/>
      <c r="K37" s="64"/>
      <c r="L37" s="35">
        <f t="shared" si="0"/>
        <v>0</v>
      </c>
      <c r="M37" s="9">
        <f t="shared" si="1"/>
      </c>
      <c r="N37" s="9">
        <f>Seite02!M26</f>
      </c>
      <c r="O37" s="9">
        <f>Seite03!M26</f>
      </c>
      <c r="P37" s="57">
        <f t="shared" si="2"/>
        <v>0</v>
      </c>
      <c r="Q37" s="57">
        <f>Seite02!J26</f>
        <v>0</v>
      </c>
      <c r="R37" s="57">
        <f>Seite03!J26</f>
        <v>0</v>
      </c>
      <c r="S37" s="57">
        <f t="shared" si="3"/>
        <v>0</v>
      </c>
      <c r="T37" s="57">
        <f>Seite02!K26</f>
        <v>0</v>
      </c>
      <c r="U37" s="57">
        <f>Seite03!K26</f>
        <v>0</v>
      </c>
    </row>
    <row r="38" spans="1:21" ht="22.5" customHeight="1">
      <c r="A38" s="108">
        <v>22</v>
      </c>
      <c r="B38" s="1"/>
      <c r="C38" s="175"/>
      <c r="D38" s="176"/>
      <c r="E38" s="177"/>
      <c r="F38" s="5"/>
      <c r="G38" s="90"/>
      <c r="H38" s="6"/>
      <c r="I38" s="6"/>
      <c r="J38" s="64"/>
      <c r="K38" s="64"/>
      <c r="L38" s="35">
        <f t="shared" si="0"/>
        <v>0</v>
      </c>
      <c r="M38" s="9">
        <f t="shared" si="1"/>
      </c>
      <c r="N38" s="9">
        <f>Seite02!M27</f>
      </c>
      <c r="O38" s="9">
        <f>Seite03!M27</f>
      </c>
      <c r="P38" s="57">
        <f t="shared" si="2"/>
        <v>0</v>
      </c>
      <c r="Q38" s="57">
        <f>Seite02!J27</f>
        <v>0</v>
      </c>
      <c r="R38" s="57">
        <f>Seite03!J27</f>
        <v>0</v>
      </c>
      <c r="S38" s="57">
        <f t="shared" si="3"/>
        <v>0</v>
      </c>
      <c r="T38" s="57">
        <f>Seite02!K27</f>
        <v>0</v>
      </c>
      <c r="U38" s="57">
        <f>Seite03!K27</f>
        <v>0</v>
      </c>
    </row>
    <row r="39" spans="1:21" ht="22.5" customHeight="1">
      <c r="A39" s="108">
        <v>23</v>
      </c>
      <c r="B39" s="1"/>
      <c r="C39" s="175"/>
      <c r="D39" s="176"/>
      <c r="E39" s="177"/>
      <c r="F39" s="5"/>
      <c r="G39" s="90"/>
      <c r="H39" s="6"/>
      <c r="I39" s="6"/>
      <c r="J39" s="64"/>
      <c r="K39" s="64"/>
      <c r="L39" s="35">
        <f>L38+J39-K39</f>
        <v>0</v>
      </c>
      <c r="M39" s="9">
        <f t="shared" si="1"/>
      </c>
      <c r="N39" s="9">
        <f>Seite02!M28</f>
      </c>
      <c r="O39" s="9">
        <f>Seite03!M28</f>
      </c>
      <c r="P39" s="57">
        <f t="shared" si="2"/>
        <v>0</v>
      </c>
      <c r="Q39" s="57">
        <f>Seite02!J28</f>
        <v>0</v>
      </c>
      <c r="R39" s="57">
        <f>Seite03!J28</f>
        <v>0</v>
      </c>
      <c r="S39" s="57">
        <f t="shared" si="3"/>
        <v>0</v>
      </c>
      <c r="T39" s="57">
        <f>Seite02!K28</f>
        <v>0</v>
      </c>
      <c r="U39" s="57">
        <f>Seite03!K28</f>
        <v>0</v>
      </c>
    </row>
    <row r="40" spans="1:21" ht="22.5" customHeight="1" thickBot="1">
      <c r="A40" s="109">
        <v>24</v>
      </c>
      <c r="B40" s="2"/>
      <c r="C40" s="185"/>
      <c r="D40" s="186"/>
      <c r="E40" s="187"/>
      <c r="F40" s="4"/>
      <c r="G40" s="91"/>
      <c r="H40" s="7"/>
      <c r="I40" s="7"/>
      <c r="J40" s="65"/>
      <c r="K40" s="65"/>
      <c r="L40" s="36">
        <f t="shared" si="0"/>
        <v>0</v>
      </c>
      <c r="M40" s="9">
        <f t="shared" si="1"/>
      </c>
      <c r="N40" s="9">
        <f>Seite02!M29</f>
      </c>
      <c r="O40" s="9">
        <f>Seite03!M29</f>
      </c>
      <c r="P40" s="57">
        <f t="shared" si="2"/>
        <v>0</v>
      </c>
      <c r="Q40" s="57">
        <f>Seite02!J29</f>
        <v>0</v>
      </c>
      <c r="R40" s="57">
        <f>Seite03!J29</f>
        <v>0</v>
      </c>
      <c r="S40" s="57">
        <f t="shared" si="3"/>
        <v>0</v>
      </c>
      <c r="T40" s="57">
        <f>Seite02!K29</f>
        <v>0</v>
      </c>
      <c r="U40" s="57">
        <f>Seite03!K29</f>
        <v>0</v>
      </c>
    </row>
    <row r="41" spans="1:12" ht="21" customHeight="1" thickBot="1" thickTop="1">
      <c r="A41" s="230" t="s">
        <v>11</v>
      </c>
      <c r="B41" s="231"/>
      <c r="C41" s="231"/>
      <c r="D41" s="231"/>
      <c r="E41" s="231"/>
      <c r="F41" s="231"/>
      <c r="G41" s="231"/>
      <c r="H41" s="37"/>
      <c r="I41" s="38"/>
      <c r="J41" s="39">
        <f>SUM(J17:J40)</f>
        <v>0</v>
      </c>
      <c r="K41" s="40">
        <f>SUM(K17:K40)</f>
        <v>0</v>
      </c>
      <c r="L41" s="41">
        <f>L40</f>
        <v>0</v>
      </c>
    </row>
    <row r="42" spans="1:12" ht="21" customHeight="1" thickBot="1" thickTop="1">
      <c r="A42" s="181" t="str">
        <f>IF(L41&lt;L16,"Anforderung von Regionalverwaltung:","Überweisung an Regionalverwaltung:")</f>
        <v>Überweisung an Regionalverwaltung:</v>
      </c>
      <c r="B42" s="182"/>
      <c r="C42" s="182"/>
      <c r="D42" s="182"/>
      <c r="E42" s="182"/>
      <c r="F42" s="182"/>
      <c r="G42" s="182"/>
      <c r="H42" s="43"/>
      <c r="I42" s="42"/>
      <c r="J42" s="42"/>
      <c r="K42" s="44"/>
      <c r="L42" s="45">
        <f>K41-J41</f>
        <v>0</v>
      </c>
    </row>
    <row r="43" spans="1:12" ht="21" customHeight="1" thickBot="1" thickTop="1">
      <c r="A43" s="46"/>
      <c r="B43" s="47"/>
      <c r="C43" s="47"/>
      <c r="D43" s="47"/>
      <c r="E43" s="47"/>
      <c r="F43" s="47"/>
      <c r="G43" s="48" t="s">
        <v>7</v>
      </c>
      <c r="H43" s="48"/>
      <c r="I43" s="48"/>
      <c r="J43" s="48"/>
      <c r="K43" s="49"/>
      <c r="L43" s="50">
        <f>L41+L42</f>
        <v>0</v>
      </c>
    </row>
    <row r="44" spans="1:12" ht="14.25" customHeight="1" thickTop="1">
      <c r="A44" s="217" t="s">
        <v>14</v>
      </c>
      <c r="B44" s="218"/>
      <c r="C44" s="218"/>
      <c r="D44" s="218"/>
      <c r="E44" s="219"/>
      <c r="F44" s="206" t="s">
        <v>13</v>
      </c>
      <c r="G44" s="207"/>
      <c r="H44" s="207"/>
      <c r="I44" s="207"/>
      <c r="J44" s="207"/>
      <c r="K44" s="207"/>
      <c r="L44" s="22">
        <v>0</v>
      </c>
    </row>
    <row r="45" spans="1:12" ht="14.25" customHeight="1">
      <c r="A45" s="220"/>
      <c r="B45" s="221"/>
      <c r="C45" s="221"/>
      <c r="D45" s="221"/>
      <c r="E45" s="222"/>
      <c r="F45" s="208" t="s">
        <v>17</v>
      </c>
      <c r="G45" s="209"/>
      <c r="H45" s="209"/>
      <c r="I45" s="209"/>
      <c r="J45" s="209"/>
      <c r="K45" s="209"/>
      <c r="L45" s="23">
        <v>0</v>
      </c>
    </row>
    <row r="46" spans="1:12" ht="14.25" customHeight="1">
      <c r="A46" s="220"/>
      <c r="B46" s="221"/>
      <c r="C46" s="221"/>
      <c r="D46" s="221"/>
      <c r="E46" s="222"/>
      <c r="F46" s="210" t="str">
        <f>IF(L42&gt;0,"Überweisung aus dieser Abrechnung (s.o.):","An Regionalverwaltung abzuführen (s.o.):")</f>
        <v>An Regionalverwaltung abzuführen (s.o.):</v>
      </c>
      <c r="G46" s="211"/>
      <c r="H46" s="211"/>
      <c r="I46" s="211"/>
      <c r="J46" s="211"/>
      <c r="K46" s="211"/>
      <c r="L46" s="51">
        <f>L42</f>
        <v>0</v>
      </c>
    </row>
    <row r="47" spans="1:12" ht="14.25" customHeight="1" thickBot="1">
      <c r="A47" s="223"/>
      <c r="B47" s="224"/>
      <c r="C47" s="224"/>
      <c r="D47" s="224"/>
      <c r="E47" s="225"/>
      <c r="F47" s="204" t="s">
        <v>7</v>
      </c>
      <c r="G47" s="205"/>
      <c r="H47" s="205"/>
      <c r="I47" s="205"/>
      <c r="J47" s="205"/>
      <c r="K47" s="205"/>
      <c r="L47" s="52">
        <f>SUM(L44:L46)</f>
        <v>0</v>
      </c>
    </row>
    <row r="48" spans="1:12" ht="39" customHeight="1" thickTop="1">
      <c r="A48" s="226" t="s">
        <v>104</v>
      </c>
      <c r="B48" s="227"/>
      <c r="C48" s="227"/>
      <c r="D48" s="227"/>
      <c r="E48" s="227"/>
      <c r="F48" s="190"/>
      <c r="G48" s="191"/>
      <c r="H48" s="191"/>
      <c r="I48" s="191"/>
      <c r="J48" s="191"/>
      <c r="K48" s="191"/>
      <c r="L48" s="192"/>
    </row>
    <row r="49" spans="1:12" ht="9.75" customHeight="1">
      <c r="A49" s="228"/>
      <c r="B49" s="229"/>
      <c r="C49" s="229"/>
      <c r="D49" s="229"/>
      <c r="E49" s="229"/>
      <c r="F49" s="193" t="s">
        <v>3</v>
      </c>
      <c r="G49" s="193"/>
      <c r="H49" s="193"/>
      <c r="I49" s="193"/>
      <c r="J49" s="193"/>
      <c r="K49" s="193"/>
      <c r="L49" s="194"/>
    </row>
    <row r="50" spans="1:12" ht="39" customHeight="1">
      <c r="A50" s="198" t="s">
        <v>158</v>
      </c>
      <c r="B50" s="199"/>
      <c r="C50" s="199"/>
      <c r="D50" s="199"/>
      <c r="E50" s="199"/>
      <c r="F50" s="188"/>
      <c r="G50" s="188"/>
      <c r="H50" s="188"/>
      <c r="I50" s="188"/>
      <c r="J50" s="188"/>
      <c r="K50" s="188"/>
      <c r="L50" s="189"/>
    </row>
    <row r="51" spans="1:12" ht="10.5" customHeight="1" thickBot="1">
      <c r="A51" s="200"/>
      <c r="B51" s="201"/>
      <c r="C51" s="201"/>
      <c r="D51" s="201"/>
      <c r="E51" s="201"/>
      <c r="F51" s="202" t="s">
        <v>4</v>
      </c>
      <c r="G51" s="202"/>
      <c r="H51" s="202"/>
      <c r="I51" s="202"/>
      <c r="J51" s="202"/>
      <c r="K51" s="202"/>
      <c r="L51" s="203"/>
    </row>
    <row r="52" ht="13.5" thickTop="1"/>
    <row r="55" ht="12.75">
      <c r="C55" s="53"/>
    </row>
  </sheetData>
  <sheetProtection password="CF32" sheet="1"/>
  <mergeCells count="54">
    <mergeCell ref="A5:M5"/>
    <mergeCell ref="A6:M9"/>
    <mergeCell ref="A44:E47"/>
    <mergeCell ref="A48:E49"/>
    <mergeCell ref="C37:E37"/>
    <mergeCell ref="A41:G41"/>
    <mergeCell ref="C38:E38"/>
    <mergeCell ref="C39:E39"/>
    <mergeCell ref="J10:K10"/>
    <mergeCell ref="J11:K11"/>
    <mergeCell ref="A1:M1"/>
    <mergeCell ref="A2:M2"/>
    <mergeCell ref="A3:M3"/>
    <mergeCell ref="A4:M4"/>
    <mergeCell ref="A50:E51"/>
    <mergeCell ref="F51:L51"/>
    <mergeCell ref="F47:K47"/>
    <mergeCell ref="F44:K44"/>
    <mergeCell ref="F45:K45"/>
    <mergeCell ref="F46:K46"/>
    <mergeCell ref="F50:L50"/>
    <mergeCell ref="F48:L48"/>
    <mergeCell ref="F49:L49"/>
    <mergeCell ref="C32:E32"/>
    <mergeCell ref="C33:E33"/>
    <mergeCell ref="C17:E17"/>
    <mergeCell ref="C18:E18"/>
    <mergeCell ref="C28:E28"/>
    <mergeCell ref="C29:E29"/>
    <mergeCell ref="C26:E26"/>
    <mergeCell ref="A42:G42"/>
    <mergeCell ref="F15:H15"/>
    <mergeCell ref="C35:E35"/>
    <mergeCell ref="C36:E36"/>
    <mergeCell ref="C30:E30"/>
    <mergeCell ref="C40:E40"/>
    <mergeCell ref="C24:E24"/>
    <mergeCell ref="C25:E25"/>
    <mergeCell ref="C34:E34"/>
    <mergeCell ref="C31:E31"/>
    <mergeCell ref="C15:E15"/>
    <mergeCell ref="C21:E21"/>
    <mergeCell ref="C22:E22"/>
    <mergeCell ref="C23:E23"/>
    <mergeCell ref="C19:E19"/>
    <mergeCell ref="C20:E20"/>
    <mergeCell ref="C27:E27"/>
    <mergeCell ref="A10:D11"/>
    <mergeCell ref="F12:L12"/>
    <mergeCell ref="F14:L14"/>
    <mergeCell ref="F13:L13"/>
    <mergeCell ref="A13:E13"/>
    <mergeCell ref="A14:E14"/>
    <mergeCell ref="D12:E12"/>
  </mergeCells>
  <dataValidations count="1">
    <dataValidation type="list" allowBlank="1" showInputMessage="1" showErrorMessage="1" sqref="I17:I40">
      <formula1>Unterkonten</formula1>
    </dataValidation>
  </dataValidations>
  <printOptions/>
  <pageMargins left="0.5511811023622047" right="0.2755905511811024" top="0.3937007874015748" bottom="0.31496062992125984" header="0.35433070866141736" footer="0.31496062992125984"/>
  <pageSetup fitToHeight="1" fitToWidth="1"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M44"/>
  <sheetViews>
    <sheetView showGridLines="0" showRowColHeaders="0" zoomScalePageLayoutView="0" workbookViewId="0" topLeftCell="A1">
      <selection activeCell="B6" sqref="B6:K29"/>
    </sheetView>
  </sheetViews>
  <sheetFormatPr defaultColWidth="11.421875" defaultRowHeight="12.75"/>
  <cols>
    <col min="1" max="1" width="5.140625" style="9" customWidth="1"/>
    <col min="2" max="2" width="8.7109375" style="9" customWidth="1"/>
    <col min="3" max="3" width="21.8515625" style="9" customWidth="1"/>
    <col min="4" max="4" width="15.00390625" style="9" customWidth="1"/>
    <col min="5" max="6" width="6.7109375" style="9" customWidth="1"/>
    <col min="7" max="7" width="4.28125" style="9" customWidth="1"/>
    <col min="8" max="8" width="6.7109375" style="9" customWidth="1"/>
    <col min="9" max="9" width="6.7109375" style="9" hidden="1" customWidth="1"/>
    <col min="10" max="10" width="10.7109375" style="9" customWidth="1"/>
    <col min="11" max="11" width="11.421875" style="9" customWidth="1"/>
    <col min="12" max="12" width="12.28125" style="9" customWidth="1"/>
    <col min="13" max="13" width="12.421875" style="9" hidden="1" customWidth="1"/>
    <col min="14" max="16384" width="11.421875" style="9" customWidth="1"/>
  </cols>
  <sheetData>
    <row r="1" spans="1:12" ht="16.5" customHeight="1" thickTop="1">
      <c r="A1" s="157" t="s">
        <v>6</v>
      </c>
      <c r="B1" s="158"/>
      <c r="C1" s="244"/>
      <c r="D1" s="246" t="s">
        <v>18</v>
      </c>
      <c r="E1" s="238">
        <f>Seite01!J10</f>
        <v>0</v>
      </c>
      <c r="F1" s="238"/>
      <c r="G1" s="238"/>
      <c r="H1" s="238" t="s">
        <v>103</v>
      </c>
      <c r="I1" s="240" t="s">
        <v>81</v>
      </c>
      <c r="J1" s="238">
        <f>Seite01!J11</f>
        <v>0</v>
      </c>
      <c r="K1" s="242"/>
      <c r="L1" s="25" t="s">
        <v>8</v>
      </c>
    </row>
    <row r="2" spans="1:12" ht="21.75" customHeight="1">
      <c r="A2" s="159"/>
      <c r="B2" s="160"/>
      <c r="C2" s="245"/>
      <c r="D2" s="247"/>
      <c r="E2" s="239"/>
      <c r="F2" s="239"/>
      <c r="G2" s="239"/>
      <c r="H2" s="239"/>
      <c r="I2" s="241"/>
      <c r="J2" s="239"/>
      <c r="K2" s="243"/>
      <c r="L2" s="26">
        <v>2</v>
      </c>
    </row>
    <row r="3" spans="1:12" ht="31.5" customHeight="1" thickBot="1">
      <c r="A3" s="248" t="s">
        <v>78</v>
      </c>
      <c r="B3" s="249"/>
      <c r="C3" s="236" t="str">
        <f>""&amp;Seite01!F12&amp;" - "&amp;Seite01!F13&amp;""</f>
        <v>Testgemeinde - Gemeindebüro</v>
      </c>
      <c r="D3" s="237"/>
      <c r="E3" s="237"/>
      <c r="F3" s="251" t="s">
        <v>5</v>
      </c>
      <c r="G3" s="251"/>
      <c r="H3" s="251"/>
      <c r="I3" s="237" t="str">
        <f>Seite01!F14</f>
        <v>Frau Mustermann</v>
      </c>
      <c r="J3" s="237"/>
      <c r="K3" s="237"/>
      <c r="L3" s="250"/>
    </row>
    <row r="4" spans="1:12" ht="26.25" customHeight="1" thickBot="1" thickTop="1">
      <c r="A4" s="27" t="s">
        <v>0</v>
      </c>
      <c r="B4" s="28" t="s">
        <v>1</v>
      </c>
      <c r="C4" s="178" t="s">
        <v>15</v>
      </c>
      <c r="D4" s="179"/>
      <c r="E4" s="180"/>
      <c r="F4" s="183" t="s">
        <v>16</v>
      </c>
      <c r="G4" s="184"/>
      <c r="H4" s="184"/>
      <c r="I4" s="29" t="s">
        <v>66</v>
      </c>
      <c r="J4" s="61" t="s">
        <v>9</v>
      </c>
      <c r="K4" s="28" t="s">
        <v>10</v>
      </c>
      <c r="L4" s="30" t="s">
        <v>2</v>
      </c>
    </row>
    <row r="5" spans="1:12" ht="22.5" customHeight="1" thickTop="1">
      <c r="A5" s="31"/>
      <c r="B5" s="32"/>
      <c r="C5" s="33"/>
      <c r="D5" s="34"/>
      <c r="E5" s="34"/>
      <c r="F5" s="3"/>
      <c r="G5" s="3"/>
      <c r="H5" s="3"/>
      <c r="I5" s="67" t="s">
        <v>19</v>
      </c>
      <c r="J5" s="68">
        <f>Seite01!J41</f>
        <v>0</v>
      </c>
      <c r="K5" s="70">
        <f>Seite01!K41</f>
        <v>0</v>
      </c>
      <c r="L5" s="55">
        <f>Seite01!L41</f>
        <v>0</v>
      </c>
    </row>
    <row r="6" spans="1:13" ht="22.5" customHeight="1">
      <c r="A6" s="108">
        <v>25</v>
      </c>
      <c r="B6" s="1"/>
      <c r="C6" s="175"/>
      <c r="D6" s="176"/>
      <c r="E6" s="177"/>
      <c r="F6" s="5"/>
      <c r="G6" s="90"/>
      <c r="H6" s="6"/>
      <c r="I6" s="6"/>
      <c r="J6" s="64"/>
      <c r="K6" s="64"/>
      <c r="L6" s="35">
        <f aca="true" t="shared" si="0" ref="L6:L29">L5+J6-K6</f>
        <v>0</v>
      </c>
      <c r="M6" s="9">
        <f aca="true" t="shared" si="1" ref="M6:M29">IF(F6&amp;G6&amp;H6="","",VALUE(F6&amp;G6&amp;H6&amp;IF(I6="","00",TEXT(I6,"00"))))</f>
      </c>
    </row>
    <row r="7" spans="1:13" ht="22.5" customHeight="1">
      <c r="A7" s="108">
        <v>26</v>
      </c>
      <c r="B7" s="1"/>
      <c r="C7" s="175"/>
      <c r="D7" s="176"/>
      <c r="E7" s="177"/>
      <c r="F7" s="5"/>
      <c r="G7" s="90"/>
      <c r="H7" s="6"/>
      <c r="I7" s="6"/>
      <c r="J7" s="64"/>
      <c r="K7" s="64"/>
      <c r="L7" s="35">
        <f t="shared" si="0"/>
        <v>0</v>
      </c>
      <c r="M7" s="9">
        <f t="shared" si="1"/>
      </c>
    </row>
    <row r="8" spans="1:13" ht="22.5" customHeight="1">
      <c r="A8" s="108">
        <v>27</v>
      </c>
      <c r="B8" s="1"/>
      <c r="C8" s="175"/>
      <c r="D8" s="176"/>
      <c r="E8" s="177"/>
      <c r="F8" s="5"/>
      <c r="G8" s="90"/>
      <c r="H8" s="6"/>
      <c r="I8" s="6"/>
      <c r="J8" s="64"/>
      <c r="K8" s="64"/>
      <c r="L8" s="35">
        <f t="shared" si="0"/>
        <v>0</v>
      </c>
      <c r="M8" s="9">
        <f t="shared" si="1"/>
      </c>
    </row>
    <row r="9" spans="1:13" ht="22.5" customHeight="1">
      <c r="A9" s="108">
        <v>28</v>
      </c>
      <c r="B9" s="1"/>
      <c r="C9" s="175"/>
      <c r="D9" s="176"/>
      <c r="E9" s="177"/>
      <c r="F9" s="5"/>
      <c r="G9" s="90"/>
      <c r="H9" s="6"/>
      <c r="I9" s="6"/>
      <c r="J9" s="64"/>
      <c r="K9" s="64"/>
      <c r="L9" s="35">
        <f t="shared" si="0"/>
        <v>0</v>
      </c>
      <c r="M9" s="9">
        <f t="shared" si="1"/>
      </c>
    </row>
    <row r="10" spans="1:13" ht="22.5" customHeight="1">
      <c r="A10" s="108">
        <v>29</v>
      </c>
      <c r="B10" s="1"/>
      <c r="C10" s="175"/>
      <c r="D10" s="176"/>
      <c r="E10" s="177"/>
      <c r="F10" s="5"/>
      <c r="G10" s="90"/>
      <c r="H10" s="6"/>
      <c r="I10" s="6"/>
      <c r="J10" s="64"/>
      <c r="K10" s="64"/>
      <c r="L10" s="35">
        <f t="shared" si="0"/>
        <v>0</v>
      </c>
      <c r="M10" s="9">
        <f t="shared" si="1"/>
      </c>
    </row>
    <row r="11" spans="1:13" ht="22.5" customHeight="1">
      <c r="A11" s="108">
        <v>30</v>
      </c>
      <c r="B11" s="1"/>
      <c r="C11" s="175"/>
      <c r="D11" s="176"/>
      <c r="E11" s="177"/>
      <c r="F11" s="5"/>
      <c r="G11" s="90"/>
      <c r="H11" s="6"/>
      <c r="I11" s="6"/>
      <c r="J11" s="64"/>
      <c r="K11" s="64"/>
      <c r="L11" s="35">
        <f t="shared" si="0"/>
        <v>0</v>
      </c>
      <c r="M11" s="9">
        <f t="shared" si="1"/>
      </c>
    </row>
    <row r="12" spans="1:13" ht="22.5" customHeight="1">
      <c r="A12" s="108">
        <v>31</v>
      </c>
      <c r="B12" s="1"/>
      <c r="C12" s="175"/>
      <c r="D12" s="176"/>
      <c r="E12" s="177"/>
      <c r="F12" s="5"/>
      <c r="G12" s="90"/>
      <c r="H12" s="6"/>
      <c r="I12" s="6"/>
      <c r="J12" s="64"/>
      <c r="K12" s="64"/>
      <c r="L12" s="35">
        <f t="shared" si="0"/>
        <v>0</v>
      </c>
      <c r="M12" s="9">
        <f t="shared" si="1"/>
      </c>
    </row>
    <row r="13" spans="1:13" ht="22.5" customHeight="1">
      <c r="A13" s="108">
        <v>32</v>
      </c>
      <c r="B13" s="1"/>
      <c r="C13" s="175"/>
      <c r="D13" s="176"/>
      <c r="E13" s="177"/>
      <c r="F13" s="5"/>
      <c r="G13" s="90"/>
      <c r="H13" s="6"/>
      <c r="I13" s="6"/>
      <c r="J13" s="64"/>
      <c r="K13" s="64"/>
      <c r="L13" s="35">
        <f t="shared" si="0"/>
        <v>0</v>
      </c>
      <c r="M13" s="9">
        <f t="shared" si="1"/>
      </c>
    </row>
    <row r="14" spans="1:13" ht="22.5" customHeight="1">
      <c r="A14" s="108">
        <v>33</v>
      </c>
      <c r="B14" s="1"/>
      <c r="C14" s="175"/>
      <c r="D14" s="176"/>
      <c r="E14" s="177"/>
      <c r="F14" s="5"/>
      <c r="G14" s="90"/>
      <c r="H14" s="6"/>
      <c r="I14" s="6"/>
      <c r="J14" s="64"/>
      <c r="K14" s="64"/>
      <c r="L14" s="35">
        <f t="shared" si="0"/>
        <v>0</v>
      </c>
      <c r="M14" s="9">
        <f t="shared" si="1"/>
      </c>
    </row>
    <row r="15" spans="1:13" ht="22.5" customHeight="1">
      <c r="A15" s="108">
        <v>34</v>
      </c>
      <c r="B15" s="1"/>
      <c r="C15" s="175"/>
      <c r="D15" s="176"/>
      <c r="E15" s="177"/>
      <c r="F15" s="5"/>
      <c r="G15" s="90"/>
      <c r="H15" s="6"/>
      <c r="I15" s="6"/>
      <c r="J15" s="64"/>
      <c r="K15" s="64"/>
      <c r="L15" s="35">
        <f t="shared" si="0"/>
        <v>0</v>
      </c>
      <c r="M15" s="9">
        <f t="shared" si="1"/>
      </c>
    </row>
    <row r="16" spans="1:13" ht="22.5" customHeight="1">
      <c r="A16" s="108">
        <v>35</v>
      </c>
      <c r="B16" s="1"/>
      <c r="C16" s="175"/>
      <c r="D16" s="176"/>
      <c r="E16" s="177"/>
      <c r="F16" s="5"/>
      <c r="G16" s="90"/>
      <c r="H16" s="6"/>
      <c r="I16" s="6"/>
      <c r="J16" s="64"/>
      <c r="K16" s="64"/>
      <c r="L16" s="35">
        <f t="shared" si="0"/>
        <v>0</v>
      </c>
      <c r="M16" s="9">
        <f t="shared" si="1"/>
      </c>
    </row>
    <row r="17" spans="1:13" ht="22.5" customHeight="1">
      <c r="A17" s="108">
        <v>36</v>
      </c>
      <c r="B17" s="1"/>
      <c r="C17" s="175"/>
      <c r="D17" s="176"/>
      <c r="E17" s="177"/>
      <c r="F17" s="5"/>
      <c r="G17" s="90"/>
      <c r="H17" s="6"/>
      <c r="I17" s="6"/>
      <c r="J17" s="64"/>
      <c r="K17" s="64"/>
      <c r="L17" s="35">
        <f t="shared" si="0"/>
        <v>0</v>
      </c>
      <c r="M17" s="9">
        <f t="shared" si="1"/>
      </c>
    </row>
    <row r="18" spans="1:13" ht="22.5" customHeight="1">
      <c r="A18" s="108">
        <v>37</v>
      </c>
      <c r="B18" s="1"/>
      <c r="C18" s="175"/>
      <c r="D18" s="176"/>
      <c r="E18" s="177"/>
      <c r="F18" s="5"/>
      <c r="G18" s="90"/>
      <c r="H18" s="6"/>
      <c r="I18" s="6"/>
      <c r="J18" s="64"/>
      <c r="K18" s="64"/>
      <c r="L18" s="35">
        <f t="shared" si="0"/>
        <v>0</v>
      </c>
      <c r="M18" s="9">
        <f t="shared" si="1"/>
      </c>
    </row>
    <row r="19" spans="1:13" ht="22.5" customHeight="1">
      <c r="A19" s="108">
        <v>38</v>
      </c>
      <c r="B19" s="1"/>
      <c r="C19" s="175"/>
      <c r="D19" s="176"/>
      <c r="E19" s="177"/>
      <c r="F19" s="5"/>
      <c r="G19" s="90"/>
      <c r="H19" s="6"/>
      <c r="I19" s="6"/>
      <c r="J19" s="64"/>
      <c r="K19" s="64"/>
      <c r="L19" s="35">
        <f t="shared" si="0"/>
        <v>0</v>
      </c>
      <c r="M19" s="9">
        <f t="shared" si="1"/>
      </c>
    </row>
    <row r="20" spans="1:13" ht="22.5" customHeight="1">
      <c r="A20" s="108">
        <v>39</v>
      </c>
      <c r="B20" s="1"/>
      <c r="C20" s="175"/>
      <c r="D20" s="176"/>
      <c r="E20" s="177"/>
      <c r="F20" s="5"/>
      <c r="G20" s="90"/>
      <c r="H20" s="6"/>
      <c r="I20" s="6"/>
      <c r="J20" s="64"/>
      <c r="K20" s="64"/>
      <c r="L20" s="35">
        <f t="shared" si="0"/>
        <v>0</v>
      </c>
      <c r="M20" s="9">
        <f t="shared" si="1"/>
      </c>
    </row>
    <row r="21" spans="1:13" ht="22.5" customHeight="1">
      <c r="A21" s="108">
        <v>40</v>
      </c>
      <c r="B21" s="1"/>
      <c r="C21" s="175"/>
      <c r="D21" s="176"/>
      <c r="E21" s="177"/>
      <c r="F21" s="5"/>
      <c r="G21" s="90"/>
      <c r="H21" s="6"/>
      <c r="I21" s="6"/>
      <c r="J21" s="64"/>
      <c r="K21" s="64"/>
      <c r="L21" s="35">
        <f t="shared" si="0"/>
        <v>0</v>
      </c>
      <c r="M21" s="9">
        <f t="shared" si="1"/>
      </c>
    </row>
    <row r="22" spans="1:13" ht="22.5" customHeight="1">
      <c r="A22" s="108">
        <v>41</v>
      </c>
      <c r="B22" s="1"/>
      <c r="C22" s="175"/>
      <c r="D22" s="176"/>
      <c r="E22" s="177"/>
      <c r="F22" s="5"/>
      <c r="G22" s="90"/>
      <c r="H22" s="6"/>
      <c r="I22" s="6"/>
      <c r="J22" s="64"/>
      <c r="K22" s="64"/>
      <c r="L22" s="35">
        <f t="shared" si="0"/>
        <v>0</v>
      </c>
      <c r="M22" s="9">
        <f t="shared" si="1"/>
      </c>
    </row>
    <row r="23" spans="1:13" ht="22.5" customHeight="1">
      <c r="A23" s="108">
        <v>42</v>
      </c>
      <c r="B23" s="1"/>
      <c r="C23" s="175"/>
      <c r="D23" s="176"/>
      <c r="E23" s="177"/>
      <c r="F23" s="5"/>
      <c r="G23" s="90"/>
      <c r="H23" s="6"/>
      <c r="I23" s="6"/>
      <c r="J23" s="64"/>
      <c r="K23" s="64"/>
      <c r="L23" s="35">
        <f t="shared" si="0"/>
        <v>0</v>
      </c>
      <c r="M23" s="9">
        <f t="shared" si="1"/>
      </c>
    </row>
    <row r="24" spans="1:13" ht="22.5" customHeight="1">
      <c r="A24" s="108">
        <v>43</v>
      </c>
      <c r="B24" s="1"/>
      <c r="C24" s="175"/>
      <c r="D24" s="176"/>
      <c r="E24" s="177"/>
      <c r="F24" s="5"/>
      <c r="G24" s="90"/>
      <c r="H24" s="6"/>
      <c r="I24" s="6"/>
      <c r="J24" s="64"/>
      <c r="K24" s="64"/>
      <c r="L24" s="35">
        <f t="shared" si="0"/>
        <v>0</v>
      </c>
      <c r="M24" s="9">
        <f t="shared" si="1"/>
      </c>
    </row>
    <row r="25" spans="1:13" ht="22.5" customHeight="1">
      <c r="A25" s="108">
        <v>44</v>
      </c>
      <c r="B25" s="1"/>
      <c r="C25" s="175"/>
      <c r="D25" s="176"/>
      <c r="E25" s="177"/>
      <c r="F25" s="5"/>
      <c r="G25" s="90"/>
      <c r="H25" s="6"/>
      <c r="I25" s="6"/>
      <c r="J25" s="64"/>
      <c r="K25" s="64"/>
      <c r="L25" s="35">
        <f t="shared" si="0"/>
        <v>0</v>
      </c>
      <c r="M25" s="9">
        <f t="shared" si="1"/>
      </c>
    </row>
    <row r="26" spans="1:13" ht="22.5" customHeight="1">
      <c r="A26" s="108">
        <v>45</v>
      </c>
      <c r="B26" s="1"/>
      <c r="C26" s="175"/>
      <c r="D26" s="176"/>
      <c r="E26" s="177"/>
      <c r="F26" s="5"/>
      <c r="G26" s="90"/>
      <c r="H26" s="6"/>
      <c r="I26" s="6"/>
      <c r="J26" s="64"/>
      <c r="K26" s="64"/>
      <c r="L26" s="35">
        <f t="shared" si="0"/>
        <v>0</v>
      </c>
      <c r="M26" s="9">
        <f t="shared" si="1"/>
      </c>
    </row>
    <row r="27" spans="1:13" ht="22.5" customHeight="1">
      <c r="A27" s="108">
        <v>46</v>
      </c>
      <c r="B27" s="1"/>
      <c r="C27" s="175"/>
      <c r="D27" s="176"/>
      <c r="E27" s="177"/>
      <c r="F27" s="5"/>
      <c r="G27" s="90"/>
      <c r="H27" s="6"/>
      <c r="I27" s="6"/>
      <c r="J27" s="64"/>
      <c r="K27" s="64"/>
      <c r="L27" s="35">
        <f t="shared" si="0"/>
        <v>0</v>
      </c>
      <c r="M27" s="9">
        <f t="shared" si="1"/>
      </c>
    </row>
    <row r="28" spans="1:13" ht="22.5" customHeight="1">
      <c r="A28" s="108">
        <v>47</v>
      </c>
      <c r="B28" s="1"/>
      <c r="C28" s="175"/>
      <c r="D28" s="176"/>
      <c r="E28" s="177"/>
      <c r="F28" s="5"/>
      <c r="G28" s="90"/>
      <c r="H28" s="6"/>
      <c r="I28" s="6"/>
      <c r="J28" s="64"/>
      <c r="K28" s="64"/>
      <c r="L28" s="35">
        <f t="shared" si="0"/>
        <v>0</v>
      </c>
      <c r="M28" s="9">
        <f t="shared" si="1"/>
      </c>
    </row>
    <row r="29" spans="1:13" ht="22.5" customHeight="1" thickBot="1">
      <c r="A29" s="109">
        <v>48</v>
      </c>
      <c r="B29" s="2"/>
      <c r="C29" s="185"/>
      <c r="D29" s="186"/>
      <c r="E29" s="187"/>
      <c r="F29" s="4"/>
      <c r="G29" s="91"/>
      <c r="H29" s="7"/>
      <c r="I29" s="7"/>
      <c r="J29" s="65"/>
      <c r="K29" s="65"/>
      <c r="L29" s="36">
        <f t="shared" si="0"/>
        <v>0</v>
      </c>
      <c r="M29" s="9">
        <f t="shared" si="1"/>
      </c>
    </row>
    <row r="30" spans="1:12" ht="22.5" customHeight="1" thickBot="1" thickTop="1">
      <c r="A30" s="230" t="s">
        <v>11</v>
      </c>
      <c r="B30" s="231"/>
      <c r="C30" s="231"/>
      <c r="D30" s="231"/>
      <c r="E30" s="231"/>
      <c r="F30" s="231"/>
      <c r="G30" s="231"/>
      <c r="H30" s="37"/>
      <c r="I30" s="38"/>
      <c r="J30" s="39">
        <f>SUM(J5:J29)</f>
        <v>0</v>
      </c>
      <c r="K30" s="40">
        <f>SUM(K5:K29)</f>
        <v>0</v>
      </c>
      <c r="L30" s="41">
        <f>L29</f>
        <v>0</v>
      </c>
    </row>
    <row r="31" spans="1:12" ht="22.5" customHeight="1" thickBot="1" thickTop="1">
      <c r="A31" s="181" t="str">
        <f>IF(L30&lt;L5,"Anforderung von Regionalverwaltung:","Überweisung an Regionalverwaltung:")</f>
        <v>Überweisung an Regionalverwaltung:</v>
      </c>
      <c r="B31" s="182"/>
      <c r="C31" s="182"/>
      <c r="D31" s="182"/>
      <c r="E31" s="182"/>
      <c r="F31" s="182"/>
      <c r="G31" s="182"/>
      <c r="H31" s="43"/>
      <c r="I31" s="42"/>
      <c r="J31" s="42"/>
      <c r="K31" s="44"/>
      <c r="L31" s="45">
        <f>K30-J30</f>
        <v>0</v>
      </c>
    </row>
    <row r="32" spans="1:12" ht="22.5" customHeight="1" thickBot="1" thickTop="1">
      <c r="A32" s="46"/>
      <c r="B32" s="47"/>
      <c r="C32" s="47"/>
      <c r="D32" s="47"/>
      <c r="E32" s="47"/>
      <c r="F32" s="47"/>
      <c r="G32" s="48" t="s">
        <v>7</v>
      </c>
      <c r="H32" s="48"/>
      <c r="I32" s="48"/>
      <c r="J32" s="48"/>
      <c r="K32" s="49"/>
      <c r="L32" s="50">
        <f>L30+L31</f>
        <v>0</v>
      </c>
    </row>
    <row r="33" spans="1:12" ht="14.25" customHeight="1" thickTop="1">
      <c r="A33" s="217" t="s">
        <v>14</v>
      </c>
      <c r="B33" s="218"/>
      <c r="C33" s="218"/>
      <c r="D33" s="218"/>
      <c r="E33" s="219"/>
      <c r="F33" s="206" t="s">
        <v>13</v>
      </c>
      <c r="G33" s="207"/>
      <c r="H33" s="207"/>
      <c r="I33" s="207"/>
      <c r="J33" s="207"/>
      <c r="K33" s="207"/>
      <c r="L33" s="22">
        <v>0</v>
      </c>
    </row>
    <row r="34" spans="1:12" ht="14.25" customHeight="1">
      <c r="A34" s="220"/>
      <c r="B34" s="221"/>
      <c r="C34" s="221"/>
      <c r="D34" s="221"/>
      <c r="E34" s="222"/>
      <c r="F34" s="208" t="s">
        <v>17</v>
      </c>
      <c r="G34" s="209"/>
      <c r="H34" s="209"/>
      <c r="I34" s="209"/>
      <c r="J34" s="209"/>
      <c r="K34" s="209"/>
      <c r="L34" s="23">
        <v>0</v>
      </c>
    </row>
    <row r="35" spans="1:12" ht="14.25" customHeight="1">
      <c r="A35" s="220"/>
      <c r="B35" s="221"/>
      <c r="C35" s="221"/>
      <c r="D35" s="221"/>
      <c r="E35" s="222"/>
      <c r="F35" s="210" t="str">
        <f>IF(L31&gt;0,"Überweisung aus dieser Abrechnung (s.o.):","An Regionalverwaltung abzuführen (s.o.):")</f>
        <v>An Regionalverwaltung abzuführen (s.o.):</v>
      </c>
      <c r="G35" s="211"/>
      <c r="H35" s="211"/>
      <c r="I35" s="211"/>
      <c r="J35" s="211"/>
      <c r="K35" s="211"/>
      <c r="L35" s="51">
        <f>L31</f>
        <v>0</v>
      </c>
    </row>
    <row r="36" spans="1:12" ht="14.25" customHeight="1" thickBot="1">
      <c r="A36" s="223"/>
      <c r="B36" s="224"/>
      <c r="C36" s="224"/>
      <c r="D36" s="224"/>
      <c r="E36" s="225"/>
      <c r="F36" s="204" t="s">
        <v>7</v>
      </c>
      <c r="G36" s="205"/>
      <c r="H36" s="205"/>
      <c r="I36" s="205"/>
      <c r="J36" s="205"/>
      <c r="K36" s="205"/>
      <c r="L36" s="52">
        <f>SUM(L33:L35)</f>
        <v>0</v>
      </c>
    </row>
    <row r="37" spans="1:12" ht="39" customHeight="1" thickTop="1">
      <c r="A37" s="226" t="s">
        <v>104</v>
      </c>
      <c r="B37" s="227"/>
      <c r="C37" s="227"/>
      <c r="D37" s="227"/>
      <c r="E37" s="227"/>
      <c r="F37" s="190"/>
      <c r="G37" s="191"/>
      <c r="H37" s="191"/>
      <c r="I37" s="191"/>
      <c r="J37" s="191"/>
      <c r="K37" s="191"/>
      <c r="L37" s="192"/>
    </row>
    <row r="38" spans="1:12" ht="9.75" customHeight="1">
      <c r="A38" s="228"/>
      <c r="B38" s="229"/>
      <c r="C38" s="229"/>
      <c r="D38" s="229"/>
      <c r="E38" s="229"/>
      <c r="F38" s="193" t="s">
        <v>3</v>
      </c>
      <c r="G38" s="193"/>
      <c r="H38" s="193"/>
      <c r="I38" s="193"/>
      <c r="J38" s="193"/>
      <c r="K38" s="193"/>
      <c r="L38" s="194"/>
    </row>
    <row r="39" spans="1:12" ht="39" customHeight="1">
      <c r="A39" s="198" t="s">
        <v>159</v>
      </c>
      <c r="B39" s="199"/>
      <c r="C39" s="199"/>
      <c r="D39" s="199"/>
      <c r="E39" s="199"/>
      <c r="F39" s="188"/>
      <c r="G39" s="188"/>
      <c r="H39" s="188"/>
      <c r="I39" s="188"/>
      <c r="J39" s="188"/>
      <c r="K39" s="188"/>
      <c r="L39" s="189"/>
    </row>
    <row r="40" spans="1:12" ht="10.5" customHeight="1" thickBot="1">
      <c r="A40" s="200"/>
      <c r="B40" s="201"/>
      <c r="C40" s="201"/>
      <c r="D40" s="201"/>
      <c r="E40" s="201"/>
      <c r="F40" s="202" t="s">
        <v>4</v>
      </c>
      <c r="G40" s="202"/>
      <c r="H40" s="202"/>
      <c r="I40" s="202"/>
      <c r="J40" s="202"/>
      <c r="K40" s="202"/>
      <c r="L40" s="203"/>
    </row>
    <row r="41" ht="13.5" thickTop="1"/>
    <row r="44" ht="12.75">
      <c r="C44" s="53"/>
    </row>
  </sheetData>
  <sheetProtection password="CF32" sheet="1" objects="1" scenarios="1"/>
  <mergeCells count="49">
    <mergeCell ref="I1:I2"/>
    <mergeCell ref="A31:G31"/>
    <mergeCell ref="J1:K2"/>
    <mergeCell ref="A1:C2"/>
    <mergeCell ref="D1:D2"/>
    <mergeCell ref="A3:B3"/>
    <mergeCell ref="F4:H4"/>
    <mergeCell ref="I3:L3"/>
    <mergeCell ref="F3:H3"/>
    <mergeCell ref="C19:E19"/>
    <mergeCell ref="A33:E36"/>
    <mergeCell ref="C28:E28"/>
    <mergeCell ref="C29:E29"/>
    <mergeCell ref="C24:E24"/>
    <mergeCell ref="C15:E15"/>
    <mergeCell ref="C16:E16"/>
    <mergeCell ref="C17:E17"/>
    <mergeCell ref="C18:E18"/>
    <mergeCell ref="C20:E20"/>
    <mergeCell ref="C22:E22"/>
    <mergeCell ref="C23:E23"/>
    <mergeCell ref="A37:E38"/>
    <mergeCell ref="F40:L40"/>
    <mergeCell ref="F36:K36"/>
    <mergeCell ref="F33:K33"/>
    <mergeCell ref="F34:K34"/>
    <mergeCell ref="F35:K35"/>
    <mergeCell ref="F39:L39"/>
    <mergeCell ref="A30:G30"/>
    <mergeCell ref="F37:L37"/>
    <mergeCell ref="F38:L38"/>
    <mergeCell ref="A39:E40"/>
    <mergeCell ref="C9:E9"/>
    <mergeCell ref="C10:E10"/>
    <mergeCell ref="E1:G2"/>
    <mergeCell ref="H1:H2"/>
    <mergeCell ref="C4:E4"/>
    <mergeCell ref="C6:E6"/>
    <mergeCell ref="C25:E25"/>
    <mergeCell ref="C26:E26"/>
    <mergeCell ref="C27:E27"/>
    <mergeCell ref="C3:E3"/>
    <mergeCell ref="C11:E11"/>
    <mergeCell ref="C12:E12"/>
    <mergeCell ref="C13:E13"/>
    <mergeCell ref="C14:E14"/>
    <mergeCell ref="C7:E7"/>
    <mergeCell ref="C8:E8"/>
    <mergeCell ref="C21:E21"/>
  </mergeCells>
  <dataValidations count="1">
    <dataValidation type="list" allowBlank="1" showInputMessage="1" showErrorMessage="1" sqref="I6:I29">
      <formula1>Unterkonten</formula1>
    </dataValidation>
  </dataValidations>
  <printOptions/>
  <pageMargins left="0.5511811023622047" right="0.2755905511811024" top="0.3937007874015748" bottom="0.31496062992125984" header="0.35433070866141736" footer="0.31496062992125984"/>
  <pageSetup fitToHeight="1" fitToWidth="1" horizontalDpi="600" verticalDpi="6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44"/>
  <sheetViews>
    <sheetView showGridLines="0" showRowColHeaders="0" zoomScalePageLayoutView="0" workbookViewId="0" topLeftCell="A1">
      <selection activeCell="B6" sqref="B6:K29"/>
    </sheetView>
  </sheetViews>
  <sheetFormatPr defaultColWidth="11.421875" defaultRowHeight="12.75"/>
  <cols>
    <col min="1" max="1" width="5.140625" style="9" customWidth="1"/>
    <col min="2" max="2" width="8.7109375" style="9" customWidth="1"/>
    <col min="3" max="3" width="21.8515625" style="9" customWidth="1"/>
    <col min="4" max="4" width="15.00390625" style="9" customWidth="1"/>
    <col min="5" max="6" width="6.7109375" style="9" customWidth="1"/>
    <col min="7" max="7" width="4.28125" style="9" customWidth="1"/>
    <col min="8" max="8" width="6.7109375" style="9" customWidth="1"/>
    <col min="9" max="9" width="6.7109375" style="9" hidden="1" customWidth="1"/>
    <col min="10" max="10" width="10.7109375" style="9" customWidth="1"/>
    <col min="11" max="11" width="11.421875" style="9" customWidth="1"/>
    <col min="12" max="12" width="12.28125" style="9" customWidth="1"/>
    <col min="13" max="13" width="12.421875" style="9" hidden="1" customWidth="1"/>
    <col min="14" max="16384" width="11.421875" style="9" customWidth="1"/>
  </cols>
  <sheetData>
    <row r="1" spans="1:12" ht="16.5" customHeight="1" thickTop="1">
      <c r="A1" s="157" t="s">
        <v>6</v>
      </c>
      <c r="B1" s="158"/>
      <c r="C1" s="244"/>
      <c r="D1" s="246" t="s">
        <v>18</v>
      </c>
      <c r="E1" s="238">
        <f>Seite02!E1</f>
        <v>0</v>
      </c>
      <c r="F1" s="238"/>
      <c r="G1" s="238"/>
      <c r="H1" s="238" t="s">
        <v>103</v>
      </c>
      <c r="I1" s="240" t="s">
        <v>81</v>
      </c>
      <c r="J1" s="238">
        <f>Seite02!J1</f>
        <v>0</v>
      </c>
      <c r="K1" s="242"/>
      <c r="L1" s="25" t="s">
        <v>8</v>
      </c>
    </row>
    <row r="2" spans="1:12" ht="21.75" customHeight="1">
      <c r="A2" s="159"/>
      <c r="B2" s="160"/>
      <c r="C2" s="245"/>
      <c r="D2" s="247"/>
      <c r="E2" s="239"/>
      <c r="F2" s="239"/>
      <c r="G2" s="239"/>
      <c r="H2" s="239"/>
      <c r="I2" s="241"/>
      <c r="J2" s="239"/>
      <c r="K2" s="243"/>
      <c r="L2" s="26">
        <v>3</v>
      </c>
    </row>
    <row r="3" spans="1:12" ht="31.5" customHeight="1" thickBot="1">
      <c r="A3" s="248" t="s">
        <v>78</v>
      </c>
      <c r="B3" s="249"/>
      <c r="C3" s="236" t="str">
        <f>Seite02!C3</f>
        <v>Testgemeinde - Gemeindebüro</v>
      </c>
      <c r="D3" s="237"/>
      <c r="E3" s="237"/>
      <c r="F3" s="251" t="s">
        <v>5</v>
      </c>
      <c r="G3" s="251"/>
      <c r="H3" s="251"/>
      <c r="I3" s="237" t="str">
        <f>Seite02!I3</f>
        <v>Frau Mustermann</v>
      </c>
      <c r="J3" s="237"/>
      <c r="K3" s="237"/>
      <c r="L3" s="250"/>
    </row>
    <row r="4" spans="1:12" ht="26.25" customHeight="1" thickBot="1" thickTop="1">
      <c r="A4" s="27" t="s">
        <v>0</v>
      </c>
      <c r="B4" s="28" t="s">
        <v>1</v>
      </c>
      <c r="C4" s="178" t="s">
        <v>15</v>
      </c>
      <c r="D4" s="179"/>
      <c r="E4" s="180"/>
      <c r="F4" s="183" t="s">
        <v>16</v>
      </c>
      <c r="G4" s="184"/>
      <c r="H4" s="184"/>
      <c r="I4" s="29" t="s">
        <v>66</v>
      </c>
      <c r="J4" s="66" t="s">
        <v>9</v>
      </c>
      <c r="K4" s="63" t="s">
        <v>10</v>
      </c>
      <c r="L4" s="30" t="s">
        <v>2</v>
      </c>
    </row>
    <row r="5" spans="1:12" ht="22.5" customHeight="1" thickTop="1">
      <c r="A5" s="31"/>
      <c r="B5" s="32"/>
      <c r="C5" s="33"/>
      <c r="D5" s="34"/>
      <c r="E5" s="34"/>
      <c r="F5" s="3"/>
      <c r="G5" s="3"/>
      <c r="H5" s="3"/>
      <c r="I5" s="67" t="s">
        <v>19</v>
      </c>
      <c r="J5" s="70">
        <f>Seite02!J30</f>
        <v>0</v>
      </c>
      <c r="K5" s="54">
        <f>Seite02!K30</f>
        <v>0</v>
      </c>
      <c r="L5" s="55">
        <f>Seite02!L30</f>
        <v>0</v>
      </c>
    </row>
    <row r="6" spans="1:13" ht="22.5" customHeight="1">
      <c r="A6" s="108">
        <v>49</v>
      </c>
      <c r="B6" s="1"/>
      <c r="C6" s="175"/>
      <c r="D6" s="176"/>
      <c r="E6" s="177"/>
      <c r="F6" s="5"/>
      <c r="G6" s="90"/>
      <c r="H6" s="6"/>
      <c r="I6" s="6"/>
      <c r="J6" s="69"/>
      <c r="K6" s="64"/>
      <c r="L6" s="35">
        <f aca="true" t="shared" si="0" ref="L6:L29">L5+J6-K6</f>
        <v>0</v>
      </c>
      <c r="M6" s="9">
        <f aca="true" t="shared" si="1" ref="M6:M29">IF(F6&amp;G6&amp;H6="","",VALUE(F6&amp;G6&amp;H6&amp;IF(I6="","00",TEXT(I6,"00"))))</f>
      </c>
    </row>
    <row r="7" spans="1:13" ht="22.5" customHeight="1">
      <c r="A7" s="108">
        <v>50</v>
      </c>
      <c r="B7" s="1"/>
      <c r="C7" s="175"/>
      <c r="D7" s="176"/>
      <c r="E7" s="177"/>
      <c r="F7" s="5"/>
      <c r="G7" s="90"/>
      <c r="H7" s="6"/>
      <c r="I7" s="6"/>
      <c r="J7" s="69"/>
      <c r="K7" s="64"/>
      <c r="L7" s="35">
        <f t="shared" si="0"/>
        <v>0</v>
      </c>
      <c r="M7" s="9">
        <f t="shared" si="1"/>
      </c>
    </row>
    <row r="8" spans="1:13" ht="22.5" customHeight="1">
      <c r="A8" s="108">
        <v>51</v>
      </c>
      <c r="B8" s="1"/>
      <c r="C8" s="175"/>
      <c r="D8" s="176"/>
      <c r="E8" s="177"/>
      <c r="F8" s="5"/>
      <c r="G8" s="90"/>
      <c r="H8" s="6"/>
      <c r="I8" s="6"/>
      <c r="J8" s="69"/>
      <c r="K8" s="64"/>
      <c r="L8" s="35">
        <f t="shared" si="0"/>
        <v>0</v>
      </c>
      <c r="M8" s="9">
        <f t="shared" si="1"/>
      </c>
    </row>
    <row r="9" spans="1:13" ht="22.5" customHeight="1">
      <c r="A9" s="108">
        <v>52</v>
      </c>
      <c r="B9" s="1"/>
      <c r="C9" s="175"/>
      <c r="D9" s="176"/>
      <c r="E9" s="177"/>
      <c r="F9" s="5"/>
      <c r="G9" s="90"/>
      <c r="H9" s="6"/>
      <c r="I9" s="6"/>
      <c r="J9" s="69"/>
      <c r="K9" s="64"/>
      <c r="L9" s="35">
        <f t="shared" si="0"/>
        <v>0</v>
      </c>
      <c r="M9" s="9">
        <f t="shared" si="1"/>
      </c>
    </row>
    <row r="10" spans="1:13" ht="22.5" customHeight="1">
      <c r="A10" s="108">
        <v>53</v>
      </c>
      <c r="B10" s="1"/>
      <c r="C10" s="175"/>
      <c r="D10" s="176"/>
      <c r="E10" s="177"/>
      <c r="F10" s="5"/>
      <c r="G10" s="90"/>
      <c r="H10" s="6"/>
      <c r="I10" s="6"/>
      <c r="J10" s="64"/>
      <c r="K10" s="71"/>
      <c r="L10" s="35">
        <f t="shared" si="0"/>
        <v>0</v>
      </c>
      <c r="M10" s="9">
        <f t="shared" si="1"/>
      </c>
    </row>
    <row r="11" spans="1:13" ht="22.5" customHeight="1">
      <c r="A11" s="108">
        <v>54</v>
      </c>
      <c r="B11" s="1"/>
      <c r="C11" s="175"/>
      <c r="D11" s="176"/>
      <c r="E11" s="177"/>
      <c r="F11" s="5"/>
      <c r="G11" s="90"/>
      <c r="H11" s="6"/>
      <c r="I11" s="6"/>
      <c r="J11" s="64"/>
      <c r="K11" s="71"/>
      <c r="L11" s="35">
        <f t="shared" si="0"/>
        <v>0</v>
      </c>
      <c r="M11" s="9">
        <f t="shared" si="1"/>
      </c>
    </row>
    <row r="12" spans="1:13" ht="22.5" customHeight="1">
      <c r="A12" s="108">
        <v>55</v>
      </c>
      <c r="B12" s="1"/>
      <c r="C12" s="175"/>
      <c r="D12" s="176"/>
      <c r="E12" s="177"/>
      <c r="F12" s="5"/>
      <c r="G12" s="90"/>
      <c r="H12" s="6"/>
      <c r="I12" s="6"/>
      <c r="J12" s="64"/>
      <c r="K12" s="71"/>
      <c r="L12" s="35">
        <f t="shared" si="0"/>
        <v>0</v>
      </c>
      <c r="M12" s="9">
        <f t="shared" si="1"/>
      </c>
    </row>
    <row r="13" spans="1:13" ht="22.5" customHeight="1">
      <c r="A13" s="108">
        <v>56</v>
      </c>
      <c r="B13" s="1"/>
      <c r="C13" s="175"/>
      <c r="D13" s="176"/>
      <c r="E13" s="177"/>
      <c r="F13" s="5"/>
      <c r="G13" s="90"/>
      <c r="H13" s="6"/>
      <c r="I13" s="6"/>
      <c r="J13" s="64"/>
      <c r="K13" s="71"/>
      <c r="L13" s="35">
        <f t="shared" si="0"/>
        <v>0</v>
      </c>
      <c r="M13" s="9">
        <f t="shared" si="1"/>
      </c>
    </row>
    <row r="14" spans="1:13" ht="22.5" customHeight="1">
      <c r="A14" s="108">
        <v>57</v>
      </c>
      <c r="B14" s="1"/>
      <c r="C14" s="175"/>
      <c r="D14" s="176"/>
      <c r="E14" s="177"/>
      <c r="F14" s="5"/>
      <c r="G14" s="90"/>
      <c r="H14" s="6"/>
      <c r="I14" s="6"/>
      <c r="J14" s="64"/>
      <c r="K14" s="71"/>
      <c r="L14" s="35">
        <f t="shared" si="0"/>
        <v>0</v>
      </c>
      <c r="M14" s="9">
        <f t="shared" si="1"/>
      </c>
    </row>
    <row r="15" spans="1:13" ht="22.5" customHeight="1">
      <c r="A15" s="108">
        <v>58</v>
      </c>
      <c r="B15" s="1"/>
      <c r="C15" s="175"/>
      <c r="D15" s="176"/>
      <c r="E15" s="177"/>
      <c r="F15" s="5"/>
      <c r="G15" s="90"/>
      <c r="H15" s="6"/>
      <c r="I15" s="6"/>
      <c r="J15" s="64"/>
      <c r="K15" s="71"/>
      <c r="L15" s="35">
        <f t="shared" si="0"/>
        <v>0</v>
      </c>
      <c r="M15" s="9">
        <f t="shared" si="1"/>
      </c>
    </row>
    <row r="16" spans="1:13" ht="22.5" customHeight="1">
      <c r="A16" s="108">
        <v>59</v>
      </c>
      <c r="B16" s="1"/>
      <c r="C16" s="175"/>
      <c r="D16" s="176"/>
      <c r="E16" s="177"/>
      <c r="F16" s="5"/>
      <c r="G16" s="90"/>
      <c r="H16" s="6"/>
      <c r="I16" s="6"/>
      <c r="J16" s="64"/>
      <c r="K16" s="71"/>
      <c r="L16" s="35">
        <f t="shared" si="0"/>
        <v>0</v>
      </c>
      <c r="M16" s="9">
        <f t="shared" si="1"/>
      </c>
    </row>
    <row r="17" spans="1:13" ht="22.5" customHeight="1">
      <c r="A17" s="108">
        <v>60</v>
      </c>
      <c r="B17" s="1"/>
      <c r="C17" s="175"/>
      <c r="D17" s="176"/>
      <c r="E17" s="177"/>
      <c r="F17" s="5"/>
      <c r="G17" s="90"/>
      <c r="H17" s="6"/>
      <c r="I17" s="6"/>
      <c r="J17" s="64"/>
      <c r="K17" s="71"/>
      <c r="L17" s="35">
        <f t="shared" si="0"/>
        <v>0</v>
      </c>
      <c r="M17" s="9">
        <f t="shared" si="1"/>
      </c>
    </row>
    <row r="18" spans="1:13" ht="22.5" customHeight="1">
      <c r="A18" s="108">
        <v>61</v>
      </c>
      <c r="B18" s="1"/>
      <c r="C18" s="175"/>
      <c r="D18" s="176"/>
      <c r="E18" s="177"/>
      <c r="F18" s="5"/>
      <c r="G18" s="90"/>
      <c r="H18" s="6"/>
      <c r="I18" s="6"/>
      <c r="J18" s="64"/>
      <c r="K18" s="71"/>
      <c r="L18" s="35">
        <f t="shared" si="0"/>
        <v>0</v>
      </c>
      <c r="M18" s="9">
        <f t="shared" si="1"/>
      </c>
    </row>
    <row r="19" spans="1:13" ht="22.5" customHeight="1">
      <c r="A19" s="108">
        <v>62</v>
      </c>
      <c r="B19" s="1"/>
      <c r="C19" s="175"/>
      <c r="D19" s="176"/>
      <c r="E19" s="177"/>
      <c r="F19" s="5"/>
      <c r="G19" s="90"/>
      <c r="H19" s="6"/>
      <c r="I19" s="6"/>
      <c r="J19" s="64"/>
      <c r="K19" s="71"/>
      <c r="L19" s="35">
        <f t="shared" si="0"/>
        <v>0</v>
      </c>
      <c r="M19" s="9">
        <f t="shared" si="1"/>
      </c>
    </row>
    <row r="20" spans="1:13" ht="22.5" customHeight="1">
      <c r="A20" s="108">
        <v>63</v>
      </c>
      <c r="B20" s="1"/>
      <c r="C20" s="175"/>
      <c r="D20" s="176"/>
      <c r="E20" s="177"/>
      <c r="F20" s="5"/>
      <c r="G20" s="90"/>
      <c r="H20" s="6"/>
      <c r="I20" s="6"/>
      <c r="J20" s="64"/>
      <c r="K20" s="71"/>
      <c r="L20" s="35">
        <f t="shared" si="0"/>
        <v>0</v>
      </c>
      <c r="M20" s="9">
        <f t="shared" si="1"/>
      </c>
    </row>
    <row r="21" spans="1:13" ht="22.5" customHeight="1">
      <c r="A21" s="108">
        <v>64</v>
      </c>
      <c r="B21" s="1"/>
      <c r="C21" s="175"/>
      <c r="D21" s="176"/>
      <c r="E21" s="177"/>
      <c r="F21" s="5"/>
      <c r="G21" s="90"/>
      <c r="H21" s="6"/>
      <c r="I21" s="6"/>
      <c r="J21" s="64"/>
      <c r="K21" s="71"/>
      <c r="L21" s="35">
        <f t="shared" si="0"/>
        <v>0</v>
      </c>
      <c r="M21" s="9">
        <f t="shared" si="1"/>
      </c>
    </row>
    <row r="22" spans="1:13" ht="22.5" customHeight="1">
      <c r="A22" s="108">
        <v>65</v>
      </c>
      <c r="B22" s="1"/>
      <c r="C22" s="175"/>
      <c r="D22" s="176"/>
      <c r="E22" s="177"/>
      <c r="F22" s="5"/>
      <c r="G22" s="90"/>
      <c r="H22" s="6"/>
      <c r="I22" s="6"/>
      <c r="J22" s="64"/>
      <c r="K22" s="71"/>
      <c r="L22" s="35">
        <f t="shared" si="0"/>
        <v>0</v>
      </c>
      <c r="M22" s="9">
        <f t="shared" si="1"/>
      </c>
    </row>
    <row r="23" spans="1:13" ht="22.5" customHeight="1">
      <c r="A23" s="108">
        <v>66</v>
      </c>
      <c r="B23" s="1"/>
      <c r="C23" s="175"/>
      <c r="D23" s="176"/>
      <c r="E23" s="177"/>
      <c r="F23" s="5"/>
      <c r="G23" s="90"/>
      <c r="H23" s="6"/>
      <c r="I23" s="6"/>
      <c r="J23" s="64"/>
      <c r="K23" s="71"/>
      <c r="L23" s="35">
        <f t="shared" si="0"/>
        <v>0</v>
      </c>
      <c r="M23" s="9">
        <f t="shared" si="1"/>
      </c>
    </row>
    <row r="24" spans="1:13" ht="22.5" customHeight="1">
      <c r="A24" s="108">
        <v>67</v>
      </c>
      <c r="B24" s="1"/>
      <c r="C24" s="175"/>
      <c r="D24" s="176"/>
      <c r="E24" s="177"/>
      <c r="F24" s="5"/>
      <c r="G24" s="90"/>
      <c r="H24" s="6"/>
      <c r="I24" s="6"/>
      <c r="J24" s="64"/>
      <c r="K24" s="71"/>
      <c r="L24" s="35">
        <f t="shared" si="0"/>
        <v>0</v>
      </c>
      <c r="M24" s="9">
        <f t="shared" si="1"/>
      </c>
    </row>
    <row r="25" spans="1:13" ht="22.5" customHeight="1">
      <c r="A25" s="108">
        <v>68</v>
      </c>
      <c r="B25" s="1"/>
      <c r="C25" s="175"/>
      <c r="D25" s="176"/>
      <c r="E25" s="177"/>
      <c r="F25" s="5"/>
      <c r="G25" s="90"/>
      <c r="H25" s="6"/>
      <c r="I25" s="6"/>
      <c r="J25" s="64"/>
      <c r="K25" s="71"/>
      <c r="L25" s="35">
        <f t="shared" si="0"/>
        <v>0</v>
      </c>
      <c r="M25" s="9">
        <f t="shared" si="1"/>
      </c>
    </row>
    <row r="26" spans="1:13" ht="22.5" customHeight="1">
      <c r="A26" s="108">
        <v>69</v>
      </c>
      <c r="B26" s="1"/>
      <c r="C26" s="175"/>
      <c r="D26" s="176"/>
      <c r="E26" s="177"/>
      <c r="F26" s="5"/>
      <c r="G26" s="90"/>
      <c r="H26" s="6"/>
      <c r="I26" s="6"/>
      <c r="J26" s="64"/>
      <c r="K26" s="71"/>
      <c r="L26" s="35">
        <f t="shared" si="0"/>
        <v>0</v>
      </c>
      <c r="M26" s="9">
        <f t="shared" si="1"/>
      </c>
    </row>
    <row r="27" spans="1:13" ht="22.5" customHeight="1">
      <c r="A27" s="108">
        <v>70</v>
      </c>
      <c r="B27" s="1"/>
      <c r="C27" s="175"/>
      <c r="D27" s="176"/>
      <c r="E27" s="177"/>
      <c r="F27" s="5"/>
      <c r="G27" s="90"/>
      <c r="H27" s="6"/>
      <c r="I27" s="6"/>
      <c r="J27" s="64"/>
      <c r="K27" s="71"/>
      <c r="L27" s="35">
        <f t="shared" si="0"/>
        <v>0</v>
      </c>
      <c r="M27" s="9">
        <f t="shared" si="1"/>
      </c>
    </row>
    <row r="28" spans="1:13" ht="22.5" customHeight="1">
      <c r="A28" s="108">
        <v>71</v>
      </c>
      <c r="B28" s="1"/>
      <c r="C28" s="175"/>
      <c r="D28" s="176"/>
      <c r="E28" s="177"/>
      <c r="F28" s="5"/>
      <c r="G28" s="90"/>
      <c r="H28" s="6"/>
      <c r="I28" s="6"/>
      <c r="J28" s="64"/>
      <c r="K28" s="71"/>
      <c r="L28" s="35">
        <f t="shared" si="0"/>
        <v>0</v>
      </c>
      <c r="M28" s="9">
        <f t="shared" si="1"/>
      </c>
    </row>
    <row r="29" spans="1:13" ht="22.5" customHeight="1" thickBot="1">
      <c r="A29" s="109">
        <v>72</v>
      </c>
      <c r="B29" s="2"/>
      <c r="C29" s="185"/>
      <c r="D29" s="186"/>
      <c r="E29" s="187"/>
      <c r="F29" s="4"/>
      <c r="G29" s="91"/>
      <c r="H29" s="7"/>
      <c r="I29" s="7"/>
      <c r="J29" s="65"/>
      <c r="K29" s="72"/>
      <c r="L29" s="36">
        <f t="shared" si="0"/>
        <v>0</v>
      </c>
      <c r="M29" s="9">
        <f t="shared" si="1"/>
      </c>
    </row>
    <row r="30" spans="1:12" ht="22.5" customHeight="1" thickBot="1" thickTop="1">
      <c r="A30" s="230" t="s">
        <v>11</v>
      </c>
      <c r="B30" s="231"/>
      <c r="C30" s="231"/>
      <c r="D30" s="231"/>
      <c r="E30" s="231"/>
      <c r="F30" s="231"/>
      <c r="G30" s="231"/>
      <c r="H30" s="37"/>
      <c r="I30" s="38"/>
      <c r="J30" s="39">
        <f>SUM(J5:J29)</f>
        <v>0</v>
      </c>
      <c r="K30" s="40">
        <f>SUM(K5:K29)</f>
        <v>0</v>
      </c>
      <c r="L30" s="41">
        <f>L29</f>
        <v>0</v>
      </c>
    </row>
    <row r="31" spans="1:12" ht="22.5" customHeight="1" thickBot="1" thickTop="1">
      <c r="A31" s="181" t="str">
        <f>IF(L30&lt;L5,"Anforderung von Regionalverwaltung:","Überweisung an Regionalverwaltung:")</f>
        <v>Überweisung an Regionalverwaltung:</v>
      </c>
      <c r="B31" s="182"/>
      <c r="C31" s="182"/>
      <c r="D31" s="182"/>
      <c r="E31" s="182"/>
      <c r="F31" s="182"/>
      <c r="G31" s="182"/>
      <c r="H31" s="43"/>
      <c r="I31" s="42"/>
      <c r="J31" s="42"/>
      <c r="K31" s="44"/>
      <c r="L31" s="45">
        <f>K30-J30</f>
        <v>0</v>
      </c>
    </row>
    <row r="32" spans="1:12" ht="22.5" customHeight="1" thickBot="1" thickTop="1">
      <c r="A32" s="46"/>
      <c r="B32" s="47"/>
      <c r="C32" s="47"/>
      <c r="D32" s="47"/>
      <c r="E32" s="47"/>
      <c r="F32" s="47"/>
      <c r="G32" s="48" t="s">
        <v>7</v>
      </c>
      <c r="H32" s="48"/>
      <c r="I32" s="48"/>
      <c r="J32" s="48"/>
      <c r="K32" s="49"/>
      <c r="L32" s="50">
        <f>L30+L31</f>
        <v>0</v>
      </c>
    </row>
    <row r="33" spans="1:12" ht="14.25" customHeight="1" thickTop="1">
      <c r="A33" s="217" t="s">
        <v>14</v>
      </c>
      <c r="B33" s="218"/>
      <c r="C33" s="218"/>
      <c r="D33" s="218"/>
      <c r="E33" s="219"/>
      <c r="F33" s="206" t="s">
        <v>13</v>
      </c>
      <c r="G33" s="207"/>
      <c r="H33" s="207"/>
      <c r="I33" s="207"/>
      <c r="J33" s="207"/>
      <c r="K33" s="207"/>
      <c r="L33" s="22">
        <v>0</v>
      </c>
    </row>
    <row r="34" spans="1:12" ht="14.25" customHeight="1">
      <c r="A34" s="220"/>
      <c r="B34" s="221"/>
      <c r="C34" s="221"/>
      <c r="D34" s="221"/>
      <c r="E34" s="222"/>
      <c r="F34" s="208" t="s">
        <v>17</v>
      </c>
      <c r="G34" s="209"/>
      <c r="H34" s="209"/>
      <c r="I34" s="209"/>
      <c r="J34" s="209"/>
      <c r="K34" s="209"/>
      <c r="L34" s="23">
        <v>0</v>
      </c>
    </row>
    <row r="35" spans="1:12" ht="14.25" customHeight="1">
      <c r="A35" s="220"/>
      <c r="B35" s="221"/>
      <c r="C35" s="221"/>
      <c r="D35" s="221"/>
      <c r="E35" s="222"/>
      <c r="F35" s="210" t="str">
        <f>IF(L31&gt;0,"Überweisung aus dieser Abrechnung (s.o.):","An Regionalverwaltung abzuführen (s.o.):")</f>
        <v>An Regionalverwaltung abzuführen (s.o.):</v>
      </c>
      <c r="G35" s="211"/>
      <c r="H35" s="211"/>
      <c r="I35" s="211"/>
      <c r="J35" s="211"/>
      <c r="K35" s="211"/>
      <c r="L35" s="51">
        <f>L31</f>
        <v>0</v>
      </c>
    </row>
    <row r="36" spans="1:12" ht="14.25" customHeight="1" thickBot="1">
      <c r="A36" s="223"/>
      <c r="B36" s="224"/>
      <c r="C36" s="224"/>
      <c r="D36" s="224"/>
      <c r="E36" s="225"/>
      <c r="F36" s="204" t="s">
        <v>7</v>
      </c>
      <c r="G36" s="205"/>
      <c r="H36" s="205"/>
      <c r="I36" s="205"/>
      <c r="J36" s="205"/>
      <c r="K36" s="205"/>
      <c r="L36" s="52">
        <f>SUM(L33:L35)</f>
        <v>0</v>
      </c>
    </row>
    <row r="37" spans="1:12" ht="39" customHeight="1" thickTop="1">
      <c r="A37" s="226" t="s">
        <v>104</v>
      </c>
      <c r="B37" s="227"/>
      <c r="C37" s="227"/>
      <c r="D37" s="227"/>
      <c r="E37" s="227"/>
      <c r="F37" s="190"/>
      <c r="G37" s="191"/>
      <c r="H37" s="191"/>
      <c r="I37" s="191"/>
      <c r="J37" s="191"/>
      <c r="K37" s="191"/>
      <c r="L37" s="192"/>
    </row>
    <row r="38" spans="1:12" ht="9.75" customHeight="1">
      <c r="A38" s="228"/>
      <c r="B38" s="229"/>
      <c r="C38" s="229"/>
      <c r="D38" s="229"/>
      <c r="E38" s="229"/>
      <c r="F38" s="193" t="s">
        <v>3</v>
      </c>
      <c r="G38" s="193"/>
      <c r="H38" s="193"/>
      <c r="I38" s="193"/>
      <c r="J38" s="193"/>
      <c r="K38" s="193"/>
      <c r="L38" s="194"/>
    </row>
    <row r="39" spans="1:12" ht="39" customHeight="1">
      <c r="A39" s="198" t="s">
        <v>159</v>
      </c>
      <c r="B39" s="199"/>
      <c r="C39" s="199"/>
      <c r="D39" s="199"/>
      <c r="E39" s="199"/>
      <c r="F39" s="188"/>
      <c r="G39" s="188"/>
      <c r="H39" s="188"/>
      <c r="I39" s="188"/>
      <c r="J39" s="188"/>
      <c r="K39" s="188"/>
      <c r="L39" s="189"/>
    </row>
    <row r="40" spans="1:12" ht="10.5" customHeight="1" thickBot="1">
      <c r="A40" s="200"/>
      <c r="B40" s="201"/>
      <c r="C40" s="201"/>
      <c r="D40" s="201"/>
      <c r="E40" s="201"/>
      <c r="F40" s="202" t="s">
        <v>4</v>
      </c>
      <c r="G40" s="202"/>
      <c r="H40" s="202"/>
      <c r="I40" s="202"/>
      <c r="J40" s="202"/>
      <c r="K40" s="202"/>
      <c r="L40" s="203"/>
    </row>
    <row r="41" ht="13.5" thickTop="1"/>
    <row r="44" ht="12.75">
      <c r="C44" s="53"/>
    </row>
  </sheetData>
  <sheetProtection password="CF32" sheet="1" objects="1" scenarios="1"/>
  <mergeCells count="49">
    <mergeCell ref="A39:E40"/>
    <mergeCell ref="A31:G31"/>
    <mergeCell ref="I3:L3"/>
    <mergeCell ref="F3:H3"/>
    <mergeCell ref="A30:G30"/>
    <mergeCell ref="A33:E36"/>
    <mergeCell ref="A3:B3"/>
    <mergeCell ref="C6:E6"/>
    <mergeCell ref="C7:E7"/>
    <mergeCell ref="J1:K2"/>
    <mergeCell ref="A1:C2"/>
    <mergeCell ref="D1:D2"/>
    <mergeCell ref="C4:E4"/>
    <mergeCell ref="F4:H4"/>
    <mergeCell ref="E1:G2"/>
    <mergeCell ref="H1:H2"/>
    <mergeCell ref="C3:E3"/>
    <mergeCell ref="I1:I2"/>
    <mergeCell ref="C8:E8"/>
    <mergeCell ref="C9:E9"/>
    <mergeCell ref="C10:E10"/>
    <mergeCell ref="C11:E11"/>
    <mergeCell ref="C12:E12"/>
    <mergeCell ref="C13:E13"/>
    <mergeCell ref="C14:E14"/>
    <mergeCell ref="C17:E17"/>
    <mergeCell ref="C15:E15"/>
    <mergeCell ref="C16:E16"/>
    <mergeCell ref="C18:E18"/>
    <mergeCell ref="C19:E19"/>
    <mergeCell ref="C20:E20"/>
    <mergeCell ref="C21:E21"/>
    <mergeCell ref="C22:E22"/>
    <mergeCell ref="C23:E23"/>
    <mergeCell ref="C24:E24"/>
    <mergeCell ref="C25:E25"/>
    <mergeCell ref="F40:L40"/>
    <mergeCell ref="F36:K36"/>
    <mergeCell ref="F33:K33"/>
    <mergeCell ref="F34:K34"/>
    <mergeCell ref="F35:K35"/>
    <mergeCell ref="F39:L39"/>
    <mergeCell ref="F37:L37"/>
    <mergeCell ref="F38:L38"/>
    <mergeCell ref="C26:E26"/>
    <mergeCell ref="C27:E27"/>
    <mergeCell ref="C28:E28"/>
    <mergeCell ref="C29:E29"/>
    <mergeCell ref="A37:E38"/>
  </mergeCells>
  <dataValidations count="1">
    <dataValidation type="list" allowBlank="1" showInputMessage="1" showErrorMessage="1" sqref="I6:I29">
      <formula1>Unterkonten</formula1>
    </dataValidation>
  </dataValidations>
  <printOptions/>
  <pageMargins left="0.5511811023622047" right="0.2755905511811024" top="0.3937007874015748" bottom="0.31496062992125984" header="0.35433070866141736" footer="0.31496062992125984"/>
  <pageSetup fitToHeight="1" fitToWidth="1" horizontalDpi="600" verticalDpi="600" orientation="portrait" paperSize="9" scale="8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79"/>
  <sheetViews>
    <sheetView showGridLines="0" showRowColHeaders="0" zoomScaleSheetLayoutView="100" zoomScalePageLayoutView="0" workbookViewId="0" topLeftCell="E1">
      <selection activeCell="N8" sqref="N8"/>
    </sheetView>
  </sheetViews>
  <sheetFormatPr defaultColWidth="11.421875" defaultRowHeight="12.75"/>
  <cols>
    <col min="1" max="1" width="14.7109375" style="0" hidden="1" customWidth="1"/>
    <col min="2" max="2" width="4.8515625" style="0" hidden="1" customWidth="1"/>
    <col min="3" max="3" width="14.140625" style="0" hidden="1" customWidth="1"/>
    <col min="4" max="4" width="14.28125" style="0" hidden="1" customWidth="1"/>
    <col min="5" max="6" width="7.7109375" style="0" customWidth="1"/>
    <col min="7" max="7" width="16.7109375" style="0" customWidth="1"/>
    <col min="8" max="8" width="5.7109375" style="0" customWidth="1"/>
    <col min="9" max="10" width="5.7109375" style="76" customWidth="1"/>
    <col min="11" max="11" width="4.7109375" style="0" customWidth="1"/>
    <col min="12" max="12" width="13.421875" style="20" customWidth="1"/>
    <col min="13" max="13" width="5.00390625" style="20" customWidth="1"/>
    <col min="14" max="14" width="12.00390625" style="0" bestFit="1" customWidth="1"/>
    <col min="15" max="15" width="10.8515625" style="0" customWidth="1"/>
  </cols>
  <sheetData>
    <row r="1" spans="6:14" s="79" customFormat="1" ht="21.75" customHeight="1">
      <c r="F1" s="80" t="s">
        <v>107</v>
      </c>
      <c r="G1" s="81"/>
      <c r="I1" s="81"/>
      <c r="J1" s="82"/>
      <c r="L1" s="83">
        <f>Seite01!J10</f>
        <v>0</v>
      </c>
      <c r="M1" s="84" t="s">
        <v>103</v>
      </c>
      <c r="N1" s="81">
        <f>Seite01!J11</f>
        <v>0</v>
      </c>
    </row>
    <row r="2" spans="5:15" ht="31.5" customHeight="1">
      <c r="E2" s="262" t="str">
        <f>"der KGM "&amp;Seite01!F12&amp;" - "&amp;Seite01!F13&amp;" - RTR-Nr.: "&amp;Seite01!C12&amp;"
"&amp;Seite01!F14&amp;""</f>
        <v>der KGM Testgemeinde - Gemeindebüro - RTR-Nr.: 4711
Frau Mustermann</v>
      </c>
      <c r="F2" s="262"/>
      <c r="G2" s="262"/>
      <c r="H2" s="262"/>
      <c r="I2" s="262"/>
      <c r="J2" s="262"/>
      <c r="K2" s="262"/>
      <c r="L2" s="262"/>
      <c r="M2" s="262"/>
      <c r="N2" s="262"/>
      <c r="O2" s="74"/>
    </row>
    <row r="3" spans="5:15" ht="12.75"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5:15" ht="52.5" customHeight="1">
      <c r="E4" s="261" t="s">
        <v>160</v>
      </c>
      <c r="F4" s="261"/>
      <c r="G4" s="261"/>
      <c r="H4" s="261"/>
      <c r="I4" s="261"/>
      <c r="J4" s="261"/>
      <c r="K4" s="261"/>
      <c r="L4" s="261"/>
      <c r="M4" s="261"/>
      <c r="N4" s="261"/>
      <c r="O4" s="73"/>
    </row>
    <row r="5" spans="5:15" ht="30.75" customHeight="1"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7:13" ht="16.5" customHeight="1">
      <c r="G6" s="10" t="s">
        <v>68</v>
      </c>
      <c r="H6" s="11"/>
      <c r="I6" s="266" t="s">
        <v>106</v>
      </c>
      <c r="J6" s="267"/>
      <c r="K6" s="11"/>
      <c r="L6" s="12" t="s">
        <v>69</v>
      </c>
      <c r="M6" s="13"/>
    </row>
    <row r="7" spans="1:14" ht="16.5" customHeight="1">
      <c r="A7">
        <f>IF(ISERROR(SMALL(Seite01!$M$17:$O$40,1)),"",SMALL(Seite01!$M$17:$O$40,1))</f>
      </c>
      <c r="B7">
        <f>IF(A7="","",COUNTIF(Seite01!$M$17:$O$40,A7))</f>
      </c>
      <c r="C7">
        <f>IF(COUNTIF(B$7:B$78,"&gt;0")&lt;1,"",SMALL(A$7:A$78,SMALL(B$7:B$78,1)))</f>
      </c>
      <c r="D7">
        <f aca="true" t="shared" si="0" ref="D7:D70">IF(LEN(C7)=11,0&amp;C7,C7)</f>
      </c>
      <c r="G7" s="14">
        <f aca="true" t="shared" si="1" ref="G7:G31">IF(D7="","",LEFT(D7,4)&amp;"."&amp;MID(D7,5,2)&amp;"."&amp;MID(D7,7,4)&amp;IF(RIGHT(D7,2)="00","","  UK "&amp;VALUE(RIGHT(D7,2))))</f>
      </c>
      <c r="I7" s="75">
        <f>IF(D7="","",IF(VALUE(MID(D7,7,4))&lt;4000,"010",""))</f>
      </c>
      <c r="J7" s="75">
        <f>IF(D7="","",IF(VALUE(MID(D7,7,4))&lt;4000,"","030"))</f>
      </c>
      <c r="L7" s="58">
        <f aca="true" t="shared" si="2" ref="L7:L31">IF(D7="","",IF(VALUE(MID(D7,7,4))&lt;4000,SUMIF(Matrix,C7,Einnahmen)*-1,SUMIF(Matrix,C7,Ausgaben)))</f>
      </c>
      <c r="M7" s="15"/>
      <c r="N7" s="58"/>
    </row>
    <row r="8" spans="1:14" ht="16.5" customHeight="1">
      <c r="A8">
        <f>IF(ISERROR(SMALL(Seite01!$M$17:$O$40,2)),"",SMALL(Seite01!$M$17:$O$40,2))</f>
      </c>
      <c r="B8">
        <f>IF(OR(A8="",A8=A7),"",MAX(B$7:B7)+COUNTIF(Seite01!$M$17:$O$40,A8))</f>
      </c>
      <c r="C8">
        <f>IF(COUNTIF(B$7:B$78,"&gt;0")&lt;2,"",SMALL(A$7:A$78,SMALL(B$7:B$78,2)))</f>
      </c>
      <c r="D8">
        <f t="shared" si="0"/>
      </c>
      <c r="G8" s="14">
        <f t="shared" si="1"/>
      </c>
      <c r="I8" s="75">
        <f>IF(D8="","",IF(VALUE(MID(D8,7,4))&lt;4000,"010",""))</f>
      </c>
      <c r="J8" s="75">
        <f aca="true" t="shared" si="3" ref="J8:J31">IF(D8="","",IF(VALUE(MID(D8,7,4))&lt;4000,"","030"))</f>
      </c>
      <c r="L8" s="58">
        <f t="shared" si="2"/>
      </c>
      <c r="M8" s="15"/>
      <c r="N8" s="58"/>
    </row>
    <row r="9" spans="1:14" ht="16.5" customHeight="1">
      <c r="A9">
        <f>IF(ISERROR(SMALL(Seite01!$M$17:$O$40,3)),"",SMALL(Seite01!$M$17:$O$40,3))</f>
      </c>
      <c r="B9">
        <f>IF(OR(A9="",A9=A8),"",MAX(B$7:B8)+COUNTIF(Seite01!$M$17:$O$40,A9))</f>
      </c>
      <c r="C9">
        <f>IF(COUNTIF(B$7:B$78,"&gt;0")&lt;3,"",SMALL(A$7:A$78,SMALL(B$7:B$78,3)))</f>
      </c>
      <c r="D9">
        <f t="shared" si="0"/>
      </c>
      <c r="G9" s="14">
        <f t="shared" si="1"/>
      </c>
      <c r="I9" s="75">
        <f aca="true" t="shared" si="4" ref="I9:I31">IF(D9="","",IF(VALUE(MID(D9,7,4))&lt;4000,"010",""))</f>
      </c>
      <c r="J9" s="75">
        <f t="shared" si="3"/>
      </c>
      <c r="L9" s="58">
        <f t="shared" si="2"/>
      </c>
      <c r="M9" s="15"/>
      <c r="N9" s="58"/>
    </row>
    <row r="10" spans="1:13" ht="16.5" customHeight="1">
      <c r="A10">
        <f>IF(ISERROR(SMALL(Seite01!$M$17:$O$40,4)),"",SMALL(Seite01!$M$17:$O$40,4))</f>
      </c>
      <c r="B10">
        <f>IF(OR(A10="",A10=A9),"",MAX(B$7:B9)+COUNTIF(Seite01!$M$17:$O$40,A10))</f>
      </c>
      <c r="C10">
        <f>IF(COUNTIF(B$7:B$78,"&gt;0")&lt;4,"",SMALL(A$7:A$78,SMALL(B$7:B$78,4)))</f>
      </c>
      <c r="D10">
        <f t="shared" si="0"/>
      </c>
      <c r="G10" s="14">
        <f t="shared" si="1"/>
      </c>
      <c r="I10" s="75">
        <f t="shared" si="4"/>
      </c>
      <c r="J10" s="75">
        <f t="shared" si="3"/>
      </c>
      <c r="L10" s="58">
        <f t="shared" si="2"/>
      </c>
      <c r="M10" s="15"/>
    </row>
    <row r="11" spans="1:13" ht="16.5" customHeight="1">
      <c r="A11">
        <f>IF(ISERROR(SMALL(Seite01!$M$17:$O$40,5)),"",SMALL(Seite01!$M$17:$O$40,5))</f>
      </c>
      <c r="B11">
        <f>IF(OR(A11="",A11=A10),"",MAX(B$7:B10)+COUNTIF(Seite01!$M$17:$O$40,A11))</f>
      </c>
      <c r="C11">
        <f>IF(COUNTIF(B$7:B$78,"&gt;0")&lt;5,"",SMALL(A$7:A$78,SMALL(B$7:B$78,5)))</f>
      </c>
      <c r="D11">
        <f t="shared" si="0"/>
      </c>
      <c r="G11" s="14">
        <f t="shared" si="1"/>
      </c>
      <c r="I11" s="75">
        <f t="shared" si="4"/>
      </c>
      <c r="J11" s="75">
        <f t="shared" si="3"/>
      </c>
      <c r="L11" s="58">
        <f t="shared" si="2"/>
      </c>
      <c r="M11" s="15"/>
    </row>
    <row r="12" spans="1:13" ht="16.5" customHeight="1">
      <c r="A12">
        <f>IF(ISERROR(SMALL(Seite01!$M$17:$O$40,6)),"",SMALL(Seite01!$M$17:$O$40,6))</f>
      </c>
      <c r="B12">
        <f>IF(OR(A12="",A12=A11),"",MAX(B$7:B11)+COUNTIF(Seite01!$M$17:$O$40,A12))</f>
      </c>
      <c r="C12">
        <f>IF(COUNTIF(B$7:B$78,"&gt;0")&lt;6,"",SMALL(A$7:A$78,SMALL(B$7:B$78,6)))</f>
      </c>
      <c r="D12">
        <f t="shared" si="0"/>
      </c>
      <c r="G12" s="14">
        <f t="shared" si="1"/>
      </c>
      <c r="I12" s="75">
        <f t="shared" si="4"/>
      </c>
      <c r="J12" s="75">
        <f t="shared" si="3"/>
      </c>
      <c r="L12" s="58">
        <f t="shared" si="2"/>
      </c>
      <c r="M12" s="15"/>
    </row>
    <row r="13" spans="1:13" ht="16.5" customHeight="1">
      <c r="A13">
        <f>IF(ISERROR(SMALL(Seite01!$M$17:$O$40,7)),"",SMALL(Seite01!$M$17:$O$40,7))</f>
      </c>
      <c r="B13">
        <f>IF(OR(A13="",A13=A12),"",MAX(B$7:B12)+COUNTIF(Seite01!$M$17:$O$40,A13))</f>
      </c>
      <c r="C13">
        <f>IF(COUNTIF(B$7:B$78,"&gt;0")&lt;7,"",SMALL(A$7:A$78,SMALL(B$7:B$78,7)))</f>
      </c>
      <c r="D13">
        <f t="shared" si="0"/>
      </c>
      <c r="G13" s="14">
        <f t="shared" si="1"/>
      </c>
      <c r="I13" s="75">
        <f t="shared" si="4"/>
      </c>
      <c r="J13" s="75">
        <f t="shared" si="3"/>
      </c>
      <c r="L13" s="58">
        <f t="shared" si="2"/>
      </c>
      <c r="M13" s="15"/>
    </row>
    <row r="14" spans="1:13" ht="16.5" customHeight="1">
      <c r="A14">
        <f>IF(ISERROR(SMALL(Seite01!$M$17:$O$40,8)),"",SMALL(Seite01!$M$17:$O$40,8))</f>
      </c>
      <c r="B14">
        <f>IF(OR(A14="",A14=A13),"",MAX(B$7:B13)+COUNTIF(Seite01!$M$17:$O$40,A14))</f>
      </c>
      <c r="C14">
        <f>IF(COUNTIF(B$7:B$78,"&gt;0")&lt;8,"",SMALL(A$7:A$78,SMALL(B$7:B$78,8)))</f>
      </c>
      <c r="D14">
        <f t="shared" si="0"/>
      </c>
      <c r="G14" s="14">
        <f t="shared" si="1"/>
      </c>
      <c r="I14" s="75">
        <f t="shared" si="4"/>
      </c>
      <c r="J14" s="75">
        <f t="shared" si="3"/>
      </c>
      <c r="L14" s="58">
        <f t="shared" si="2"/>
      </c>
      <c r="M14" s="15"/>
    </row>
    <row r="15" spans="1:13" ht="16.5" customHeight="1">
      <c r="A15">
        <f>IF(ISERROR(SMALL(Seite01!$M$17:$O$40,9)),"",SMALL(Seite01!$M$17:$O$40,9))</f>
      </c>
      <c r="B15">
        <f>IF(OR(A15="",A15=A14),"",MAX(B$7:B14)+COUNTIF(Seite01!$M$17:$O$40,A15))</f>
      </c>
      <c r="C15">
        <f>IF(COUNTIF(B$7:B$78,"&gt;0")&lt;9,"",SMALL(A$7:A$78,SMALL(B$7:B$78,9)))</f>
      </c>
      <c r="D15">
        <f t="shared" si="0"/>
      </c>
      <c r="G15" s="14">
        <f t="shared" si="1"/>
      </c>
      <c r="I15" s="75">
        <f t="shared" si="4"/>
      </c>
      <c r="J15" s="75">
        <f t="shared" si="3"/>
      </c>
      <c r="L15" s="58">
        <f t="shared" si="2"/>
      </c>
      <c r="M15" s="15"/>
    </row>
    <row r="16" spans="1:13" ht="16.5" customHeight="1">
      <c r="A16">
        <f>IF(ISERROR(SMALL(Seite01!$M$17:$O$40,10)),"",SMALL(Seite01!$M$17:$O$40,10))</f>
      </c>
      <c r="B16">
        <f>IF(OR(A16="",A16=A15),"",MAX(B$7:B15)+COUNTIF(Seite01!$M$17:$O$40,A16))</f>
      </c>
      <c r="C16">
        <f>IF(COUNTIF(B$7:B$78,"&gt;0")&lt;10,"",SMALL(A$7:A$78,SMALL(B$7:B$78,10)))</f>
      </c>
      <c r="D16">
        <f t="shared" si="0"/>
      </c>
      <c r="G16" s="14">
        <f t="shared" si="1"/>
      </c>
      <c r="I16" s="75">
        <f t="shared" si="4"/>
      </c>
      <c r="J16" s="75">
        <f t="shared" si="3"/>
      </c>
      <c r="L16" s="58">
        <f t="shared" si="2"/>
      </c>
      <c r="M16" s="15"/>
    </row>
    <row r="17" spans="1:13" ht="16.5" customHeight="1">
      <c r="A17">
        <f>IF(ISERROR(SMALL(Seite01!$M$17:$O$40,11)),"",SMALL(Seite01!$M$17:$O$40,11))</f>
      </c>
      <c r="B17">
        <f>IF(OR(A17="",A17=A16),"",MAX(B$7:B16)+COUNTIF(Seite01!$M$17:$O$40,A17))</f>
      </c>
      <c r="C17">
        <f>IF(COUNTIF(B$7:B$78,"&gt;0")&lt;11,"",SMALL(A$7:A$78,SMALL(B$7:B$78,11)))</f>
      </c>
      <c r="D17">
        <f t="shared" si="0"/>
      </c>
      <c r="G17" s="14">
        <f t="shared" si="1"/>
      </c>
      <c r="I17" s="75">
        <f t="shared" si="4"/>
      </c>
      <c r="J17" s="75">
        <f t="shared" si="3"/>
      </c>
      <c r="L17" s="58">
        <f t="shared" si="2"/>
      </c>
      <c r="M17" s="15"/>
    </row>
    <row r="18" spans="1:13" ht="16.5" customHeight="1">
      <c r="A18">
        <f>IF(ISERROR(SMALL(Seite01!$M$17:$O$40,12)),"",SMALL(Seite01!$M$17:$O$40,12))</f>
      </c>
      <c r="B18">
        <f>IF(OR(A18="",A18=A17),"",MAX(B$7:B17)+COUNTIF(Seite01!$M$17:$O$40,A18))</f>
      </c>
      <c r="C18">
        <f>IF(COUNTIF(B$7:B$78,"&gt;0")&lt;12,"",SMALL(A$7:A$78,SMALL(B$7:B$78,12)))</f>
      </c>
      <c r="D18">
        <f t="shared" si="0"/>
      </c>
      <c r="G18" s="14">
        <f t="shared" si="1"/>
      </c>
      <c r="I18" s="75">
        <f t="shared" si="4"/>
      </c>
      <c r="J18" s="75">
        <f t="shared" si="3"/>
      </c>
      <c r="L18" s="58">
        <f t="shared" si="2"/>
      </c>
      <c r="M18" s="15"/>
    </row>
    <row r="19" spans="1:13" ht="16.5" customHeight="1">
      <c r="A19">
        <f>IF(ISERROR(SMALL(Seite01!$M$17:$O$40,13)),"",SMALL(Seite01!$M$17:$O$40,13))</f>
      </c>
      <c r="B19">
        <f>IF(OR(A19="",A19=A18),"",MAX(B$7:B18)+COUNTIF(Seite01!$M$17:$O$40,A19))</f>
      </c>
      <c r="C19">
        <f>IF(COUNTIF(B$7:B$78,"&gt;0")&lt;13,"",SMALL(A$7:A$78,SMALL(B$7:B$78,13)))</f>
      </c>
      <c r="D19">
        <f t="shared" si="0"/>
      </c>
      <c r="G19" s="14">
        <f t="shared" si="1"/>
      </c>
      <c r="I19" s="75">
        <f t="shared" si="4"/>
      </c>
      <c r="J19" s="75">
        <f t="shared" si="3"/>
      </c>
      <c r="L19" s="58">
        <f t="shared" si="2"/>
      </c>
      <c r="M19" s="15"/>
    </row>
    <row r="20" spans="1:13" ht="16.5" customHeight="1">
      <c r="A20">
        <f>IF(ISERROR(SMALL(Seite01!$M$17:$O$40,14)),"",SMALL(Seite01!$M$17:$O$40,14))</f>
      </c>
      <c r="B20">
        <f>IF(OR(A20="",A20=A19),"",MAX(B$7:B19)+COUNTIF(Seite01!$M$17:$O$40,A20))</f>
      </c>
      <c r="C20">
        <f>IF(COUNTIF(B$7:B$78,"&gt;0")&lt;14,"",SMALL(A$7:A$78,SMALL(B$7:B$78,14)))</f>
      </c>
      <c r="D20">
        <f t="shared" si="0"/>
      </c>
      <c r="G20" s="14">
        <f t="shared" si="1"/>
      </c>
      <c r="I20" s="75">
        <f t="shared" si="4"/>
      </c>
      <c r="J20" s="75">
        <f t="shared" si="3"/>
      </c>
      <c r="L20" s="58">
        <f t="shared" si="2"/>
      </c>
      <c r="M20" s="15"/>
    </row>
    <row r="21" spans="1:13" ht="16.5" customHeight="1">
      <c r="A21">
        <f>IF(ISERROR(SMALL(Seite01!$M$17:$O$40,15)),"",SMALL(Seite01!$M$17:$O$40,15))</f>
      </c>
      <c r="B21">
        <f>IF(OR(A21="",A21=A20),"",MAX(B$7:B20)+COUNTIF(Seite01!$M$17:$O$40,A21))</f>
      </c>
      <c r="C21">
        <f>IF(COUNTIF(B$7:B$78,"&gt;0")&lt;15,"",SMALL(A$7:A$78,SMALL(B$7:B$78,15)))</f>
      </c>
      <c r="D21">
        <f t="shared" si="0"/>
      </c>
      <c r="G21" s="14">
        <f t="shared" si="1"/>
      </c>
      <c r="I21" s="75">
        <f t="shared" si="4"/>
      </c>
      <c r="J21" s="75">
        <f t="shared" si="3"/>
      </c>
      <c r="L21" s="58">
        <f t="shared" si="2"/>
      </c>
      <c r="M21" s="15"/>
    </row>
    <row r="22" spans="1:13" ht="16.5" customHeight="1">
      <c r="A22">
        <f>IF(ISERROR(SMALL(Seite01!$M$17:$O$40,16)),"",SMALL(Seite01!$M$17:$O$40,16))</f>
      </c>
      <c r="B22">
        <f>IF(OR(A22="",A22=A21),"",MAX(B$7:B21)+COUNTIF(Seite01!$M$17:$O$40,A22))</f>
      </c>
      <c r="C22">
        <f>IF(COUNTIF(B$7:B$78,"&gt;0")&lt;16,"",SMALL(A$7:A$78,SMALL(B$7:B$78,16)))</f>
      </c>
      <c r="D22">
        <f t="shared" si="0"/>
      </c>
      <c r="G22" s="14">
        <f t="shared" si="1"/>
      </c>
      <c r="I22" s="75">
        <f t="shared" si="4"/>
      </c>
      <c r="J22" s="75">
        <f t="shared" si="3"/>
      </c>
      <c r="L22" s="58">
        <f t="shared" si="2"/>
      </c>
      <c r="M22" s="15"/>
    </row>
    <row r="23" spans="1:13" ht="16.5" customHeight="1">
      <c r="A23">
        <f>IF(ISERROR(SMALL(Seite01!$M$17:$O$40,17)),"",SMALL(Seite01!$M$17:$O$40,17))</f>
      </c>
      <c r="B23">
        <f>IF(OR(A23="",A23=A22),"",MAX(B$7:B22)+COUNTIF(Seite01!$M$17:$O$40,A23))</f>
      </c>
      <c r="C23">
        <f>IF(COUNTIF(B$7:B$78,"&gt;0")&lt;17,"",SMALL(A$7:A$78,SMALL(B$7:B$78,17)))</f>
      </c>
      <c r="D23">
        <f t="shared" si="0"/>
      </c>
      <c r="G23" s="14">
        <f t="shared" si="1"/>
      </c>
      <c r="I23" s="75">
        <f t="shared" si="4"/>
      </c>
      <c r="J23" s="75">
        <f t="shared" si="3"/>
      </c>
      <c r="L23" s="58">
        <f t="shared" si="2"/>
      </c>
      <c r="M23" s="15"/>
    </row>
    <row r="24" spans="1:13" ht="16.5" customHeight="1">
      <c r="A24">
        <f>IF(ISERROR(SMALL(Seite01!$M$17:$O$40,18)),"",SMALL(Seite01!$M$17:$O$40,18))</f>
      </c>
      <c r="B24">
        <f>IF(OR(A24="",A24=A23),"",MAX(B$7:B23)+COUNTIF(Seite01!$M$17:$O$40,A24))</f>
      </c>
      <c r="C24">
        <f>IF(COUNTIF(B$7:B$78,"&gt;0")&lt;18,"",SMALL(A$7:A$78,SMALL(B$7:B$78,18)))</f>
      </c>
      <c r="D24">
        <f t="shared" si="0"/>
      </c>
      <c r="G24" s="14">
        <f t="shared" si="1"/>
      </c>
      <c r="I24" s="75">
        <f t="shared" si="4"/>
      </c>
      <c r="J24" s="75">
        <f t="shared" si="3"/>
      </c>
      <c r="L24" s="58">
        <f t="shared" si="2"/>
      </c>
      <c r="M24" s="15"/>
    </row>
    <row r="25" spans="1:13" ht="16.5" customHeight="1">
      <c r="A25">
        <f>IF(ISERROR(SMALL(Seite01!$M$17:$O$40,19)),"",SMALL(Seite01!$M$17:$O$40,19))</f>
      </c>
      <c r="B25">
        <f>IF(OR(A25="",A25=A24),"",MAX(B$7:B24)+COUNTIF(Seite01!$M$17:$O$40,A25))</f>
      </c>
      <c r="C25">
        <f>IF(COUNTIF(B$7:B$78,"&gt;0")&lt;19,"",SMALL(A$7:A$78,SMALL(B$7:B$78,19)))</f>
      </c>
      <c r="D25">
        <f t="shared" si="0"/>
      </c>
      <c r="G25" s="14">
        <f t="shared" si="1"/>
      </c>
      <c r="I25" s="75">
        <f t="shared" si="4"/>
      </c>
      <c r="J25" s="75">
        <f t="shared" si="3"/>
      </c>
      <c r="L25" s="58">
        <f t="shared" si="2"/>
      </c>
      <c r="M25" s="15"/>
    </row>
    <row r="26" spans="1:13" ht="16.5" customHeight="1">
      <c r="A26">
        <f>IF(ISERROR(SMALL(Seite01!$M$17:$O$40,20)),"",SMALL(Seite01!$M$17:$O$40,20))</f>
      </c>
      <c r="B26">
        <f>IF(OR(A26="",A26=A25),"",MAX(B$7:B25)+COUNTIF(Seite01!$M$17:$O$40,A26))</f>
      </c>
      <c r="C26">
        <f>IF(COUNTIF(B$7:B$78,"&gt;0")&lt;20,"",SMALL(A$7:A$78,SMALL(B$7:B$78,20)))</f>
      </c>
      <c r="D26">
        <f t="shared" si="0"/>
      </c>
      <c r="G26" s="14">
        <f t="shared" si="1"/>
      </c>
      <c r="I26" s="75">
        <f t="shared" si="4"/>
      </c>
      <c r="J26" s="75">
        <f t="shared" si="3"/>
      </c>
      <c r="L26" s="58">
        <f t="shared" si="2"/>
      </c>
      <c r="M26" s="15"/>
    </row>
    <row r="27" spans="1:13" ht="16.5" customHeight="1">
      <c r="A27">
        <f>IF(ISERROR(SMALL(Seite01!$M$17:$O$40,21)),"",SMALL(Seite01!$M$17:$O$40,21))</f>
      </c>
      <c r="B27">
        <f>IF(OR(A27="",A27=A26),"",MAX(B$7:B26)+COUNTIF(Seite01!$M$17:$O$40,A27))</f>
      </c>
      <c r="C27">
        <f>IF(COUNTIF(B$7:B$78,"&gt;0")&lt;21,"",SMALL(A$7:A$78,SMALL(B$7:B$78,21)))</f>
      </c>
      <c r="D27">
        <f t="shared" si="0"/>
      </c>
      <c r="G27" s="14">
        <f t="shared" si="1"/>
      </c>
      <c r="I27" s="75">
        <f t="shared" si="4"/>
      </c>
      <c r="J27" s="75">
        <f t="shared" si="3"/>
      </c>
      <c r="L27" s="58">
        <f t="shared" si="2"/>
      </c>
      <c r="M27" s="15"/>
    </row>
    <row r="28" spans="1:13" ht="16.5" customHeight="1">
      <c r="A28">
        <f>IF(ISERROR(SMALL(Seite01!$M$17:$O$40,22)),"",SMALL(Seite01!$M$17:$O$40,22))</f>
      </c>
      <c r="B28">
        <f>IF(OR(A28="",A28=A27),"",MAX(B$7:B27)+COUNTIF(Seite01!$M$17:$O$40,A28))</f>
      </c>
      <c r="C28">
        <f>IF(COUNTIF(B$7:B$78,"&gt;0")&lt;22,"",SMALL(A$7:A$78,SMALL(B$7:B$78,22)))</f>
      </c>
      <c r="D28">
        <f t="shared" si="0"/>
      </c>
      <c r="G28" s="14">
        <f t="shared" si="1"/>
      </c>
      <c r="I28" s="75">
        <f t="shared" si="4"/>
      </c>
      <c r="J28" s="75">
        <f t="shared" si="3"/>
      </c>
      <c r="L28" s="58">
        <f t="shared" si="2"/>
      </c>
      <c r="M28" s="15"/>
    </row>
    <row r="29" spans="1:13" ht="16.5" customHeight="1">
      <c r="A29">
        <f>IF(ISERROR(SMALL(Seite01!$M$17:$O$40,23)),"",SMALL(Seite01!$M$17:$O$40,23))</f>
      </c>
      <c r="B29">
        <f>IF(OR(A29="",A29=A28),"",MAX(B$7:B28)+COUNTIF(Seite01!$M$17:$O$40,A29))</f>
      </c>
      <c r="C29">
        <f>IF(COUNTIF(B$7:B$78,"&gt;0")&lt;23,"",SMALL(A$7:A$78,SMALL(B$7:B$78,23)))</f>
      </c>
      <c r="D29">
        <f t="shared" si="0"/>
      </c>
      <c r="G29" s="85">
        <f t="shared" si="1"/>
      </c>
      <c r="H29" s="86"/>
      <c r="I29" s="87">
        <f t="shared" si="4"/>
      </c>
      <c r="J29" s="87">
        <f t="shared" si="3"/>
      </c>
      <c r="K29" s="86"/>
      <c r="L29" s="88">
        <f t="shared" si="2"/>
      </c>
      <c r="M29" s="17"/>
    </row>
    <row r="30" spans="1:13" ht="16.5" customHeight="1">
      <c r="A30">
        <f>IF(ISERROR(SMALL(Seite01!$M$17:$O$40,24)),"",SMALL(Seite01!$M$17:$O$40,24))</f>
      </c>
      <c r="B30">
        <f>IF(OR(A30="",A30=A29),"",MAX(B$7:B29)+COUNTIF(Seite01!$M$17:$O$40,A30))</f>
      </c>
      <c r="C30">
        <f>IF(COUNTIF(B$7:B$78,"&gt;0")&lt;24,"",SMALL(A$7:A$78,SMALL(B$7:B$78,24)))</f>
      </c>
      <c r="D30">
        <f t="shared" si="0"/>
      </c>
      <c r="G30" s="85">
        <f t="shared" si="1"/>
      </c>
      <c r="H30" s="86"/>
      <c r="I30" s="87">
        <f t="shared" si="4"/>
      </c>
      <c r="J30" s="87">
        <f t="shared" si="3"/>
      </c>
      <c r="K30" s="86"/>
      <c r="L30" s="88">
        <f t="shared" si="2"/>
      </c>
      <c r="M30" s="17"/>
    </row>
    <row r="31" spans="1:13" ht="16.5" customHeight="1">
      <c r="A31">
        <f>IF(ISERROR(SMALL(Seite01!$M$17:$O$40,25)),"",SMALL(Seite01!$M$17:$O$40,25))</f>
      </c>
      <c r="B31">
        <f>IF(OR(A31="",A31=A30),"",MAX(B$7:B30)+COUNTIF(Seite01!$M$17:$O$40,A31))</f>
      </c>
      <c r="C31">
        <f>IF(COUNTIF(B$7:B$78,"&gt;0")&lt;25,"",SMALL(A$7:A$78,SMALL(B$7:B$78,25)))</f>
      </c>
      <c r="D31">
        <f t="shared" si="0"/>
      </c>
      <c r="G31" s="16">
        <f t="shared" si="1"/>
      </c>
      <c r="H31" s="11"/>
      <c r="I31" s="77">
        <f t="shared" si="4"/>
      </c>
      <c r="J31" s="77">
        <f t="shared" si="3"/>
      </c>
      <c r="K31" s="11"/>
      <c r="L31" s="59">
        <f t="shared" si="2"/>
      </c>
      <c r="M31" s="17"/>
    </row>
    <row r="32" spans="1:13" ht="12.75">
      <c r="A32">
        <f>IF(ISERROR(SMALL(Seite01!$M$17:$O$40,26)),"",SMALL(Seite01!$M$17:$O$40,26))</f>
      </c>
      <c r="B32">
        <f>IF(OR(A32="",A32=A31),"",MAX(B$7:B31)+COUNTIF(Seite01!$M$17:$O$40,A32))</f>
      </c>
      <c r="C32">
        <f>IF(COUNTIF(B$7:B$78,"&gt;0")&lt;26,"",SMALL(A$7:A$78,SMALL(B$7:B$78,26)))</f>
      </c>
      <c r="D32">
        <f t="shared" si="0"/>
      </c>
      <c r="G32" s="18" t="s">
        <v>70</v>
      </c>
      <c r="L32" s="60">
        <f>SUM(L7:L29)</f>
        <v>0</v>
      </c>
      <c r="M32" s="19"/>
    </row>
    <row r="33" spans="1:4" ht="12.75">
      <c r="A33">
        <f>IF(ISERROR(SMALL(Seite01!$M$17:$O$40,27)),"",SMALL(Seite01!$M$17:$O$40,27))</f>
      </c>
      <c r="B33">
        <f>IF(OR(A33="",A33=A32),"",MAX(B$7:B32)+COUNTIF(Seite01!$M$17:$O$40,A33))</f>
      </c>
      <c r="C33">
        <f>IF(COUNTIF(B$7:B$78,"&gt;0")&lt;27,"",SMALL(A$7:A$78,SMALL(B$7:B$78,27)))</f>
      </c>
      <c r="D33">
        <f t="shared" si="0"/>
      </c>
    </row>
    <row r="34" spans="1:4" ht="12.75">
      <c r="A34">
        <f>IF(ISERROR(SMALL(Seite01!$M$17:$O$40,28)),"",SMALL(Seite01!$M$17:$O$40,28))</f>
      </c>
      <c r="B34">
        <f>IF(OR(A34="",A34=A33),"",MAX(B$7:B33)+COUNTIF(Seite01!$M$17:$O$40,A34))</f>
      </c>
      <c r="C34">
        <f>IF(COUNTIF(B$7:B$78,"&gt;0")&lt;28,"",SMALL(A$7:A$78,SMALL(B$7:B$78,28)))</f>
      </c>
      <c r="D34">
        <f t="shared" si="0"/>
      </c>
    </row>
    <row r="35" spans="1:4" ht="9.75" customHeight="1">
      <c r="A35">
        <f>IF(ISERROR(SMALL(Seite01!$M$17:$O$40,29)),"",SMALL(Seite01!$M$17:$O$40,29))</f>
      </c>
      <c r="B35">
        <f>IF(OR(A35="",A35=A34),"",MAX(B$7:B34)+COUNTIF(Seite01!$M$17:$O$40,A35))</f>
      </c>
      <c r="C35">
        <f>IF(COUNTIF(B$7:B$78,"&gt;0")&lt;29,"",SMALL(A$7:A$78,SMALL(B$7:B$78,29)))</f>
      </c>
      <c r="D35">
        <f t="shared" si="0"/>
      </c>
    </row>
    <row r="36" spans="1:14" ht="12.75">
      <c r="A36">
        <f>IF(ISERROR(SMALL(Seite01!$M$17:$O$40,30)),"",SMALL(Seite01!$M$17:$O$40,30))</f>
      </c>
      <c r="B36">
        <f>IF(OR(A36="",A36=A35),"",MAX(B$7:B35)+COUNTIF(Seite01!$M$17:$O$40,A36))</f>
      </c>
      <c r="C36">
        <f>IF(COUNTIF(B$7:B$78,"&gt;0")&lt;30,"",SMALL(A$7:A$78,SMALL(B$7:B$78,30)))</f>
      </c>
      <c r="D36">
        <f t="shared" si="0"/>
      </c>
      <c r="E36" s="21" t="s">
        <v>72</v>
      </c>
      <c r="L36" s="268" t="s">
        <v>71</v>
      </c>
      <c r="M36" s="269"/>
      <c r="N36" s="270"/>
    </row>
    <row r="37" spans="1:14" ht="12.75">
      <c r="A37">
        <f>IF(ISERROR(SMALL(Seite01!$M$17:$O$40,31)),"",SMALL(Seite01!$M$17:$O$40,31))</f>
      </c>
      <c r="B37">
        <f>IF(OR(A37="",A37=A36),"",MAX(B$7:B36)+COUNTIF(Seite01!$M$17:$O$40,A37))</f>
      </c>
      <c r="C37">
        <f>IF(COUNTIF(B$7:B$78,"&gt;0")&lt;31,"",SMALL(A$7:A$78,SMALL(B$7:B$78,31)))</f>
      </c>
      <c r="D37">
        <f t="shared" si="0"/>
      </c>
      <c r="L37" s="252"/>
      <c r="M37" s="253"/>
      <c r="N37" s="254"/>
    </row>
    <row r="38" spans="1:14" ht="12.75">
      <c r="A38">
        <f>IF(ISERROR(SMALL(Seite01!$M$17:$O$40,32)),"",SMALL(Seite01!$M$17:$O$40,32))</f>
      </c>
      <c r="B38">
        <f>IF(OR(A38="",A38=A37),"",MAX(B$7:B37)+COUNTIF(Seite01!$M$17:$O$40,A38))</f>
      </c>
      <c r="C38">
        <f>IF(COUNTIF(B$7:B$78,"&gt;0")&lt;32,"",SMALL(A$7:A$78,SMALL(B$7:B$78,32)))</f>
      </c>
      <c r="D38">
        <f t="shared" si="0"/>
      </c>
      <c r="E38" t="s">
        <v>109</v>
      </c>
      <c r="L38" s="252" t="s">
        <v>73</v>
      </c>
      <c r="M38" s="253"/>
      <c r="N38" s="254"/>
    </row>
    <row r="39" spans="1:14" ht="12.75">
      <c r="A39">
        <f>IF(ISERROR(SMALL(Seite01!$M$17:$O$40,33)),"",SMALL(Seite01!$M$17:$O$40,33))</f>
      </c>
      <c r="B39">
        <f>IF(OR(A39="",A39=A38),"",MAX(B$7:B38)+COUNTIF(Seite01!$M$17:$O$40,A39))</f>
      </c>
      <c r="C39">
        <f>IF(COUNTIF(B$7:B$78,"&gt;0")&lt;33,"",SMALL(A$7:A$78,SMALL(B$7:B$78,33)))</f>
      </c>
      <c r="D39">
        <f t="shared" si="0"/>
      </c>
      <c r="E39" t="s">
        <v>108</v>
      </c>
      <c r="L39" s="252" t="s">
        <v>74</v>
      </c>
      <c r="M39" s="253"/>
      <c r="N39" s="254"/>
    </row>
    <row r="40" spans="1:14" ht="12.75">
      <c r="A40">
        <f>IF(ISERROR(SMALL(Seite01!$M$17:$O$40,34)),"",SMALL(Seite01!$M$17:$O$40,34))</f>
      </c>
      <c r="B40">
        <f>IF(OR(A40="",A40=A39),"",MAX(B$7:B39)+COUNTIF(Seite01!$M$17:$O$40,A40))</f>
      </c>
      <c r="C40">
        <f>IF(COUNTIF(B$7:B$78,"&gt;0")&lt;34,"",SMALL(A$7:A$78,SMALL(B$7:B$78,34)))</f>
      </c>
      <c r="D40">
        <f t="shared" si="0"/>
      </c>
      <c r="E40" t="s">
        <v>111</v>
      </c>
      <c r="L40" s="252" t="s">
        <v>75</v>
      </c>
      <c r="M40" s="253"/>
      <c r="N40" s="254"/>
    </row>
    <row r="41" spans="1:14" ht="12.75">
      <c r="A41">
        <f>IF(ISERROR(SMALL(Seite01!$M$17:$O$40,35)),"",SMALL(Seite01!$M$17:$O$40,35))</f>
      </c>
      <c r="B41">
        <f>IF(OR(A41="",A41=A40),"",MAX(B$7:B40)+COUNTIF(Seite01!$M$17:$O$40,A41))</f>
      </c>
      <c r="C41">
        <f>IF(COUNTIF(B$7:B$78,"&gt;0")&lt;35,"",SMALL(A$7:A$78,SMALL(B$7:B$78,35)))</f>
      </c>
      <c r="D41">
        <f t="shared" si="0"/>
      </c>
      <c r="E41" t="s">
        <v>110</v>
      </c>
      <c r="L41" s="252"/>
      <c r="M41" s="253"/>
      <c r="N41" s="254"/>
    </row>
    <row r="42" spans="1:14" ht="12.75">
      <c r="A42">
        <f>IF(ISERROR(SMALL(Seite01!$M$17:$O$40,36)),"",SMALL(Seite01!$M$17:$O$40,36))</f>
      </c>
      <c r="B42">
        <f>IF(OR(A42="",A42=A41),"",MAX(B$7:B41)+COUNTIF(Seite01!$M$17:$O$40,A42))</f>
      </c>
      <c r="C42">
        <f>IF(COUNTIF(B$7:B$78,"&gt;0")&lt;36,"",SMALL(A$7:A$78,SMALL(B$7:B$78,36)))</f>
      </c>
      <c r="D42">
        <f t="shared" si="0"/>
      </c>
      <c r="L42" s="252"/>
      <c r="M42" s="253"/>
      <c r="N42" s="254"/>
    </row>
    <row r="43" spans="1:14" ht="12.75">
      <c r="A43">
        <f>IF(ISERROR(SMALL(Seite01!$M$17:$O$40,37)),"",SMALL(Seite01!$M$17:$O$40,37))</f>
      </c>
      <c r="B43">
        <f>IF(OR(A43="",A43=A42),"",MAX(B$7:B42)+COUNTIF(Seite01!$M$17:$O$40,A43))</f>
      </c>
      <c r="C43">
        <f>IF(COUNTIF(B$7:B$78,"&gt;0")&lt;37,"",SMALL(A$7:A$78,SMALL(B$7:B$78,37)))</f>
      </c>
      <c r="D43">
        <f t="shared" si="0"/>
      </c>
      <c r="E43" t="s">
        <v>76</v>
      </c>
      <c r="G43" s="11"/>
      <c r="L43" s="255"/>
      <c r="M43" s="256"/>
      <c r="N43" s="257"/>
    </row>
    <row r="44" spans="1:14" ht="12.75">
      <c r="A44">
        <f>IF(ISERROR(SMALL(Seite01!$M$17:$O$40,38)),"",SMALL(Seite01!$M$17:$O$40,38))</f>
      </c>
      <c r="B44">
        <f>IF(OR(A44="",A44=A43),"",MAX(B$7:B43)+COUNTIF(Seite01!$M$17:$O$40,A44))</f>
      </c>
      <c r="C44">
        <f>IF(COUNTIF(B$7:B$78,"&gt;0")&lt;38,"",SMALL(A$7:A$78,SMALL(B$7:B$78,38)))</f>
      </c>
      <c r="D44">
        <f t="shared" si="0"/>
      </c>
      <c r="L44" s="258" t="s">
        <v>112</v>
      </c>
      <c r="M44" s="259"/>
      <c r="N44" s="260"/>
    </row>
    <row r="45" spans="1:14" ht="12.75">
      <c r="A45">
        <f>IF(ISERROR(SMALL(Seite01!$M$17:$O$40,39)),"",SMALL(Seite01!$M$17:$O$40,39))</f>
      </c>
      <c r="B45">
        <f>IF(OR(A45="",A45=A44),"",MAX(B$7:B44)+COUNTIF(Seite01!$M$17:$O$40,A45))</f>
      </c>
      <c r="C45">
        <f>IF(COUNTIF(B$7:B$78,"&gt;0")&lt;39,"",SMALL(A$7:A$78,SMALL(B$7:B$78,39)))</f>
      </c>
      <c r="D45">
        <f t="shared" si="0"/>
      </c>
      <c r="E45" t="s">
        <v>77</v>
      </c>
      <c r="L45" s="263"/>
      <c r="M45" s="264"/>
      <c r="N45" s="265"/>
    </row>
    <row r="46" spans="1:4" ht="12.75">
      <c r="A46">
        <f>IF(ISERROR(SMALL(Seite01!$M$17:$O$40,40)),"",SMALL(Seite01!$M$17:$O$40,40))</f>
      </c>
      <c r="B46">
        <f>IF(OR(A46="",A46=A45),"",MAX(B$7:B45)+COUNTIF(Seite01!$M$17:$O$40,A46))</f>
      </c>
      <c r="C46">
        <f>IF(COUNTIF(B$7:B$78,"&gt;0")&lt;40,"",SMALL(A$7:A$78,SMALL(B$7:B$78,40)))</f>
      </c>
      <c r="D46">
        <f t="shared" si="0"/>
      </c>
    </row>
    <row r="47" spans="1:4" ht="12.75">
      <c r="A47">
        <f>IF(ISERROR(SMALL(Seite01!$M$17:$O$40,41)),"",SMALL(Seite01!$M$17:$O$40,41))</f>
      </c>
      <c r="B47">
        <f>IF(OR(A47="",A47=A46),"",MAX(B$7:B46)+COUNTIF(Seite01!$M$17:$O$40,A47))</f>
      </c>
      <c r="C47">
        <f>IF(COUNTIF(B$7:B$78,"&gt;0")&lt;41,"",SMALL(A$7:A$78,SMALL(B$7:B$78,41)))</f>
      </c>
      <c r="D47">
        <f t="shared" si="0"/>
      </c>
    </row>
    <row r="48" spans="1:4" ht="12.75">
      <c r="A48">
        <f>IF(ISERROR(SMALL(Seite01!$M$17:$O$40,42)),"",SMALL(Seite01!$M$17:$O$40,42))</f>
      </c>
      <c r="B48">
        <f>IF(OR(A48="",A48=A47),"",MAX(B$7:B47)+COUNTIF(Seite01!$M$17:$O$40,A48))</f>
      </c>
      <c r="C48">
        <f>IF(COUNTIF(B$7:B$78,"&gt;0")&lt;42,"",SMALL(A$7:A$78,SMALL(B$7:B$78,42)))</f>
      </c>
      <c r="D48">
        <f t="shared" si="0"/>
      </c>
    </row>
    <row r="49" spans="1:4" ht="12.75">
      <c r="A49">
        <f>IF(ISERROR(SMALL(Seite01!$M$17:$O$40,43)),"",SMALL(Seite01!$M$17:$O$40,43))</f>
      </c>
      <c r="B49">
        <f>IF(OR(A49="",A49=A48),"",MAX(B$7:B48)+COUNTIF(Seite01!$M$17:$O$40,A49))</f>
      </c>
      <c r="C49">
        <f>IF(COUNTIF(B$7:B$78,"&gt;0")&lt;43,"",SMALL(A$7:A$78,SMALL(B$7:B$78,43)))</f>
      </c>
      <c r="D49">
        <f t="shared" si="0"/>
      </c>
    </row>
    <row r="50" spans="1:4" ht="12.75">
      <c r="A50">
        <f>IF(ISERROR(SMALL(Seite01!$M$17:$O$40,44)),"",SMALL(Seite01!$M$17:$O$40,44))</f>
      </c>
      <c r="B50">
        <f>IF(OR(A50="",A50=A49),"",MAX(B$7:B49)+COUNTIF(Seite01!$M$17:$O$40,A50))</f>
      </c>
      <c r="C50">
        <f>IF(COUNTIF(B$7:B$78,"&gt;0")&lt;44,"",SMALL(A$7:A$78,SMALL(B$7:B$78,44)))</f>
      </c>
      <c r="D50">
        <f t="shared" si="0"/>
      </c>
    </row>
    <row r="51" spans="1:4" ht="12.75">
      <c r="A51">
        <f>IF(ISERROR(SMALL(Seite01!$M$17:$O$40,45)),"",SMALL(Seite01!$M$17:$O$40,45))</f>
      </c>
      <c r="B51">
        <f>IF(OR(A51="",A51=A50),"",MAX(B$7:B50)+COUNTIF(Seite01!$M$17:$O$40,A51))</f>
      </c>
      <c r="C51">
        <f>IF(COUNTIF(B$7:B$78,"&gt;0")&lt;45,"",SMALL(A$7:A$78,SMALL(B$7:B$78,45)))</f>
      </c>
      <c r="D51">
        <f t="shared" si="0"/>
      </c>
    </row>
    <row r="52" spans="1:4" ht="12.75">
      <c r="A52">
        <f>IF(ISERROR(SMALL(Seite01!$M$17:$O$40,46)),"",SMALL(Seite01!$M$17:$O$40,46))</f>
      </c>
      <c r="B52">
        <f>IF(OR(A52="",A52=A51),"",MAX(B$7:B51)+COUNTIF(Seite01!$M$17:$O$40,A52))</f>
      </c>
      <c r="C52">
        <f>IF(COUNTIF(B$7:B$78,"&gt;0")&lt;46,"",SMALL(A$7:A$78,SMALL(B$7:B$78,46)))</f>
      </c>
      <c r="D52">
        <f t="shared" si="0"/>
      </c>
    </row>
    <row r="53" spans="1:4" ht="12.75">
      <c r="A53">
        <f>IF(ISERROR(SMALL(Seite01!$M$17:$O$40,47)),"",SMALL(Seite01!$M$17:$O$40,47))</f>
      </c>
      <c r="B53">
        <f>IF(OR(A53="",A53=A52),"",MAX(B$7:B52)+COUNTIF(Seite01!$M$17:$O$40,A53))</f>
      </c>
      <c r="C53">
        <f>IF(COUNTIF(B$7:B$78,"&gt;0")&lt;47,"",SMALL(A$7:A$78,SMALL(B$7:B$78,47)))</f>
      </c>
      <c r="D53">
        <f t="shared" si="0"/>
      </c>
    </row>
    <row r="54" spans="1:4" ht="12.75">
      <c r="A54">
        <f>IF(ISERROR(SMALL(Seite01!$M$17:$O$40,48)),"",SMALL(Seite01!$M$17:$O$40,48))</f>
      </c>
      <c r="B54">
        <f>IF(OR(A54="",A54=A53),"",MAX(B$7:B53)+COUNTIF(Seite01!$M$17:$O$40,A54))</f>
      </c>
      <c r="C54">
        <f>IF(COUNTIF(B$7:B$78,"&gt;0")&lt;48,"",SMALL(A$7:A$78,SMALL(B$7:B$78,48)))</f>
      </c>
      <c r="D54">
        <f t="shared" si="0"/>
      </c>
    </row>
    <row r="55" spans="1:4" ht="12.75">
      <c r="A55">
        <f>IF(ISERROR(SMALL(Seite01!$M$17:$O$40,49)),"",SMALL(Seite01!$M$17:$O$40,49))</f>
      </c>
      <c r="B55">
        <f>IF(OR(A55="",A55=A54),"",MAX(B$7:B54)+COUNTIF(Seite01!$M$17:$O$40,A55))</f>
      </c>
      <c r="C55">
        <f>IF(COUNTIF(B$7:B$78,"&gt;0")&lt;49,"",SMALL(A$7:A$78,SMALL(B$7:B$78,49)))</f>
      </c>
      <c r="D55">
        <f t="shared" si="0"/>
      </c>
    </row>
    <row r="56" spans="1:4" ht="12.75">
      <c r="A56">
        <f>IF(ISERROR(SMALL(Seite01!$M$17:$O$40,50)),"",SMALL(Seite01!$M$17:$O$40,50))</f>
      </c>
      <c r="B56">
        <f>IF(OR(A56="",A56=A55),"",MAX(B$7:B55)+COUNTIF(Seite01!$M$17:$O$40,A56))</f>
      </c>
      <c r="C56">
        <f>IF(COUNTIF(B$7:B$78,"&gt;0")&lt;50,"",SMALL(A$7:A$78,SMALL(B$7:B$78,50)))</f>
      </c>
      <c r="D56">
        <f t="shared" si="0"/>
      </c>
    </row>
    <row r="57" spans="1:4" ht="12.75">
      <c r="A57">
        <f>IF(ISERROR(SMALL(Seite01!$M$17:$O$40,51)),"",SMALL(Seite01!$M$17:$O$40,51))</f>
      </c>
      <c r="B57">
        <f>IF(OR(A57="",A57=A56),"",MAX(B$7:B56)+COUNTIF(Seite01!$M$17:$O$40,A57))</f>
      </c>
      <c r="C57">
        <f>IF(COUNTIF(B$7:B$78,"&gt;0")&lt;51,"",SMALL(A$7:A$78,SMALL(B$7:B$78,51)))</f>
      </c>
      <c r="D57">
        <f t="shared" si="0"/>
      </c>
    </row>
    <row r="58" spans="1:4" ht="12.75">
      <c r="A58">
        <f>IF(ISERROR(SMALL(Seite01!$M$17:$O$40,52)),"",SMALL(Seite01!$M$17:$O$40,52))</f>
      </c>
      <c r="B58">
        <f>IF(OR(A58="",A58=A57),"",MAX(B$7:B57)+COUNTIF(Seite01!$M$17:$O$40,A58))</f>
      </c>
      <c r="C58">
        <f>IF(COUNTIF(B$7:B$78,"&gt;0")&lt;52,"",SMALL(A$7:A$78,SMALL(B$7:B$78,52)))</f>
      </c>
      <c r="D58">
        <f t="shared" si="0"/>
      </c>
    </row>
    <row r="59" spans="1:4" ht="12.75">
      <c r="A59">
        <f>IF(ISERROR(SMALL(Seite01!$M$17:$O$40,53)),"",SMALL(Seite01!$M$17:$O$40,53))</f>
      </c>
      <c r="B59">
        <f>IF(OR(A59="",A59=A58),"",MAX(B$7:B58)+COUNTIF(Seite01!$M$17:$O$40,A59))</f>
      </c>
      <c r="C59">
        <f>IF(COUNTIF(B$7:B$78,"&gt;0")&lt;53,"",SMALL(A$7:A$78,SMALL(B$7:B$78,53)))</f>
      </c>
      <c r="D59">
        <f t="shared" si="0"/>
      </c>
    </row>
    <row r="60" spans="1:4" ht="12.75">
      <c r="A60">
        <f>IF(ISERROR(SMALL(Seite01!$M$17:$O$40,54)),"",SMALL(Seite01!$M$17:$O$40,54))</f>
      </c>
      <c r="B60">
        <f>IF(OR(A60="",A60=A59),"",MAX(B$7:B59)+COUNTIF(Seite01!$M$17:$O$40,A60))</f>
      </c>
      <c r="C60">
        <f>IF(COUNTIF(B$7:B$78,"&gt;0")&lt;54,"",SMALL(A$7:A$78,SMALL(B$7:B$78,54)))</f>
      </c>
      <c r="D60">
        <f t="shared" si="0"/>
      </c>
    </row>
    <row r="61" spans="1:4" ht="12.75">
      <c r="A61">
        <f>IF(ISERROR(SMALL(Seite01!$M$17:$O$40,55)),"",SMALL(Seite01!$M$17:$O$40,55))</f>
      </c>
      <c r="B61">
        <f>IF(OR(A61="",A61=A60),"",MAX(B$7:B60)+COUNTIF(Seite01!$M$17:$O$40,A61))</f>
      </c>
      <c r="C61">
        <f>IF(COUNTIF(B$7:B$78,"&gt;0")&lt;55,"",SMALL(A$7:A$78,SMALL(B$7:B$78,55)))</f>
      </c>
      <c r="D61">
        <f t="shared" si="0"/>
      </c>
    </row>
    <row r="62" spans="1:4" ht="12.75">
      <c r="A62">
        <f>IF(ISERROR(SMALL(Seite01!$M$17:$O$40,56)),"",SMALL(Seite01!$M$17:$O$40,56))</f>
      </c>
      <c r="B62">
        <f>IF(OR(A62="",A62=A61),"",MAX(B$7:B61)+COUNTIF(Seite01!$M$17:$O$40,A62))</f>
      </c>
      <c r="C62">
        <f>IF(COUNTIF(B$7:B$78,"&gt;0")&lt;56,"",SMALL(A$7:A$78,SMALL(B$7:B$78,56)))</f>
      </c>
      <c r="D62">
        <f t="shared" si="0"/>
      </c>
    </row>
    <row r="63" spans="1:4" ht="12.75">
      <c r="A63">
        <f>IF(ISERROR(SMALL(Seite01!$M$17:$O$40,57)),"",SMALL(Seite01!$M$17:$O$40,57))</f>
      </c>
      <c r="B63">
        <f>IF(OR(A63="",A63=A62),"",MAX(B$7:B62)+COUNTIF(Seite01!$M$17:$O$40,A63))</f>
      </c>
      <c r="C63">
        <f>IF(COUNTIF(B$7:B$78,"&gt;0")&lt;57,"",SMALL(A$7:A$78,SMALL(B$7:B$78,57)))</f>
      </c>
      <c r="D63">
        <f t="shared" si="0"/>
      </c>
    </row>
    <row r="64" spans="1:4" ht="12.75">
      <c r="A64">
        <f>IF(ISERROR(SMALL(Seite01!$M$17:$O$40,58)),"",SMALL(Seite01!$M$17:$O$40,58))</f>
      </c>
      <c r="B64">
        <f>IF(OR(A64="",A64=A63),"",MAX(B$7:B63)+COUNTIF(Seite01!$M$17:$O$40,A64))</f>
      </c>
      <c r="C64">
        <f>IF(COUNTIF(B$7:B$78,"&gt;0")&lt;58,"",SMALL(A$7:A$78,SMALL(B$7:B$78,58)))</f>
      </c>
      <c r="D64">
        <f t="shared" si="0"/>
      </c>
    </row>
    <row r="65" spans="1:4" ht="12.75">
      <c r="A65">
        <f>IF(ISERROR(SMALL(Seite01!$M$17:$O$40,59)),"",SMALL(Seite01!$M$17:$O$40,59))</f>
      </c>
      <c r="B65">
        <f>IF(OR(A65="",A65=A64),"",MAX(B$7:B64)+COUNTIF(Seite01!$M$17:$O$40,A65))</f>
      </c>
      <c r="C65">
        <f>IF(COUNTIF(B$7:B$78,"&gt;0")&lt;59,"",SMALL(A$7:A$78,SMALL(B$7:B$78,59)))</f>
      </c>
      <c r="D65">
        <f t="shared" si="0"/>
      </c>
    </row>
    <row r="66" spans="1:4" ht="12.75">
      <c r="A66">
        <f>IF(ISERROR(SMALL(Seite01!$M$17:$O$40,60)),"",SMALL(Seite01!$M$17:$O$40,60))</f>
      </c>
      <c r="B66">
        <f>IF(OR(A66="",A66=A65),"",MAX(B$7:B65)+COUNTIF(Seite01!$M$17:$O$40,A66))</f>
      </c>
      <c r="C66">
        <f>IF(COUNTIF(B$7:B$78,"&gt;0")&lt;60,"",SMALL(A$7:A$78,SMALL(B$7:B$78,60)))</f>
      </c>
      <c r="D66">
        <f t="shared" si="0"/>
      </c>
    </row>
    <row r="67" spans="1:4" ht="12.75">
      <c r="A67">
        <f>IF(ISERROR(SMALL(Seite01!$M$17:$O$40,61)),"",SMALL(Seite01!$M$17:$O$40,61))</f>
      </c>
      <c r="B67">
        <f>IF(OR(A67="",A67=A66),"",MAX(B$7:B66)+COUNTIF(Seite01!$M$17:$O$40,A67))</f>
      </c>
      <c r="C67">
        <f>IF(COUNTIF(B$7:B$78,"&gt;0")&lt;61,"",SMALL(A$7:A$78,SMALL(B$7:B$78,61)))</f>
      </c>
      <c r="D67">
        <f t="shared" si="0"/>
      </c>
    </row>
    <row r="68" spans="1:4" ht="12.75">
      <c r="A68">
        <f>IF(ISERROR(SMALL(Seite01!$M$17:$O$40,62)),"",SMALL(Seite01!$M$17:$O$40,62))</f>
      </c>
      <c r="B68">
        <f>IF(OR(A68="",A68=A67),"",MAX(B$7:B67)+COUNTIF(Seite01!$M$17:$O$40,A68))</f>
      </c>
      <c r="C68">
        <f>IF(COUNTIF(B$7:B$78,"&gt;0")&lt;62,"",SMALL(A$7:A$78,SMALL(B$7:B$78,62)))</f>
      </c>
      <c r="D68">
        <f t="shared" si="0"/>
      </c>
    </row>
    <row r="69" spans="1:4" ht="12.75">
      <c r="A69">
        <f>IF(ISERROR(SMALL(Seite01!$M$17:$O$40,63)),"",SMALL(Seite01!$M$17:$O$40,63))</f>
      </c>
      <c r="B69">
        <f>IF(OR(A69="",A69=A68),"",MAX(B$7:B68)+COUNTIF(Seite01!$M$17:$O$40,A69))</f>
      </c>
      <c r="C69">
        <f>IF(COUNTIF(B$7:B$78,"&gt;0")&lt;63,"",SMALL(A$7:A$78,SMALL(B$7:B$78,63)))</f>
      </c>
      <c r="D69">
        <f t="shared" si="0"/>
      </c>
    </row>
    <row r="70" spans="1:4" ht="12.75">
      <c r="A70">
        <f>IF(ISERROR(SMALL(Seite01!$M$17:$O$40,64)),"",SMALL(Seite01!$M$17:$O$40,64))</f>
      </c>
      <c r="B70">
        <f>IF(OR(A70="",A70=A69),"",MAX(B$7:B69)+COUNTIF(Seite01!$M$17:$O$40,A70))</f>
      </c>
      <c r="C70">
        <f>IF(COUNTIF(B$7:B$78,"&gt;0")&lt;64,"",SMALL(A$7:A$78,SMALL(B$7:B$78,64)))</f>
      </c>
      <c r="D70">
        <f t="shared" si="0"/>
      </c>
    </row>
    <row r="71" spans="1:4" ht="12.75">
      <c r="A71">
        <f>IF(ISERROR(SMALL(Seite01!$M$17:$O$40,65)),"",SMALL(Seite01!$M$17:$O$40,65))</f>
      </c>
      <c r="B71">
        <f>IF(OR(A71="",A71=A70),"",MAX(B$7:B70)+COUNTIF(Seite01!$M$17:$O$40,A71))</f>
      </c>
      <c r="C71">
        <f>IF(COUNTIF(B$7:B$78,"&gt;0")&lt;65,"",SMALL(A$7:A$78,SMALL(B$7:B$78,65)))</f>
      </c>
      <c r="D71">
        <f aca="true" t="shared" si="5" ref="D71:D78">IF(LEN(C71)=11,0&amp;C71,C71)</f>
      </c>
    </row>
    <row r="72" spans="1:4" ht="12.75">
      <c r="A72">
        <f>IF(ISERROR(SMALL(Seite01!$M$17:$O$40,66)),"",SMALL(Seite01!$M$17:$O$40,66))</f>
      </c>
      <c r="B72">
        <f>IF(OR(A72="",A72=A71),"",MAX(B$7:B71)+COUNTIF(Seite01!$M$17:$O$40,A72))</f>
      </c>
      <c r="C72">
        <f>IF(COUNTIF(B$7:B$78,"&gt;0")&lt;66,"",SMALL(A$7:A$78,SMALL(B$7:B$78,66)))</f>
      </c>
      <c r="D72">
        <f t="shared" si="5"/>
      </c>
    </row>
    <row r="73" spans="1:4" ht="12.75">
      <c r="A73">
        <f>IF(ISERROR(SMALL(Seite01!$M$17:$O$40,67)),"",SMALL(Seite01!$M$17:$O$40,67))</f>
      </c>
      <c r="B73">
        <f>IF(OR(A73="",A73=A72),"",MAX(B$7:B72)+COUNTIF(Seite01!$M$17:$O$40,A73))</f>
      </c>
      <c r="C73">
        <f>IF(COUNTIF(B$7:B$78,"&gt;0")&lt;67,"",SMALL(A$7:A$78,SMALL(B$7:B$78,67)))</f>
      </c>
      <c r="D73">
        <f t="shared" si="5"/>
      </c>
    </row>
    <row r="74" spans="1:4" ht="12.75">
      <c r="A74">
        <f>IF(ISERROR(SMALL(Seite01!$M$17:$O$40,68)),"",SMALL(Seite01!$M$17:$O$40,68))</f>
      </c>
      <c r="B74">
        <f>IF(OR(A74="",A74=A73),"",MAX(B$7:B73)+COUNTIF(Seite01!$M$17:$O$40,A74))</f>
      </c>
      <c r="C74">
        <f>IF(COUNTIF(B$7:B$78,"&gt;0")&lt;68,"",SMALL(A$7:A$78,SMALL(B$7:B$78,68)))</f>
      </c>
      <c r="D74">
        <f t="shared" si="5"/>
      </c>
    </row>
    <row r="75" spans="1:4" ht="12.75">
      <c r="A75">
        <f>IF(ISERROR(SMALL(Seite01!$M$17:$O$40,69)),"",SMALL(Seite01!$M$17:$O$40,69))</f>
      </c>
      <c r="B75">
        <f>IF(OR(A75="",A75=A74),"",MAX(B$7:B74)+COUNTIF(Seite01!$M$17:$O$40,A75))</f>
      </c>
      <c r="C75">
        <f>IF(COUNTIF(B$7:B$78,"&gt;0")&lt;69,"",SMALL(A$7:A$78,SMALL(B$7:B$78,69)))</f>
      </c>
      <c r="D75">
        <f t="shared" si="5"/>
      </c>
    </row>
    <row r="76" spans="1:4" ht="12.75">
      <c r="A76">
        <f>IF(ISERROR(SMALL(Seite01!$M$17:$O$40,70)),"",SMALL(Seite01!$M$17:$O$40,70))</f>
      </c>
      <c r="B76">
        <f>IF(OR(A76="",A76=A75),"",MAX(B$7:B75)+COUNTIF(Seite01!$M$17:$O$40,A76))</f>
      </c>
      <c r="C76">
        <f>IF(COUNTIF(B$7:B$78,"&gt;0")&lt;70,"",SMALL(A$7:A$78,SMALL(B$7:B$78,70)))</f>
      </c>
      <c r="D76">
        <f t="shared" si="5"/>
      </c>
    </row>
    <row r="77" spans="1:4" ht="12.75">
      <c r="A77">
        <f>IF(ISERROR(SMALL(Seite01!$M$17:$O$40,71)),"",SMALL(Seite01!$M$17:$O$40,71))</f>
      </c>
      <c r="B77">
        <f>IF(OR(A77="",A77=A76),"",MAX(B$7:B76)+COUNTIF(Seite01!$M$17:$O$40,A77))</f>
      </c>
      <c r="C77">
        <f>IF(COUNTIF(B$7:B$78,"&gt;0")&lt;71,"",SMALL(A$7:A$78,SMALL(B$7:B$78,71)))</f>
      </c>
      <c r="D77">
        <f t="shared" si="5"/>
      </c>
    </row>
    <row r="78" spans="1:4" ht="12.75">
      <c r="A78">
        <f>IF(ISERROR(SMALL(Seite01!$M$17:$O$40,72)),"",SMALL(Seite01!$M$17:$O$40,72))</f>
      </c>
      <c r="B78">
        <f>IF(OR(A78="",A78=A77),"",MAX(B$7:B77)+COUNTIF(Seite01!$M$17:$O$40,A78))</f>
      </c>
      <c r="C78">
        <f>IF(COUNTIF(B$7:B$78,"&gt;0")&lt;72,"",SMALL(A$7:A$78,SMALL(B$7:B$78,72)))</f>
      </c>
      <c r="D78">
        <f t="shared" si="5"/>
      </c>
    </row>
    <row r="79" ht="12.75">
      <c r="A79" t="s">
        <v>105</v>
      </c>
    </row>
  </sheetData>
  <sheetProtection/>
  <mergeCells count="13">
    <mergeCell ref="L45:N45"/>
    <mergeCell ref="I6:J6"/>
    <mergeCell ref="L36:N36"/>
    <mergeCell ref="L37:N37"/>
    <mergeCell ref="L39:N39"/>
    <mergeCell ref="L40:N40"/>
    <mergeCell ref="L42:N42"/>
    <mergeCell ref="L43:N43"/>
    <mergeCell ref="L44:N44"/>
    <mergeCell ref="E4:N4"/>
    <mergeCell ref="E2:N2"/>
    <mergeCell ref="L38:N38"/>
    <mergeCell ref="L41:N41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1">
      <selection activeCell="A28" sqref="A28"/>
    </sheetView>
  </sheetViews>
  <sheetFormatPr defaultColWidth="11.421875" defaultRowHeight="12.75"/>
  <cols>
    <col min="1" max="1" width="3.7109375" style="0" customWidth="1"/>
    <col min="2" max="2" width="10.8515625" style="0" customWidth="1"/>
    <col min="3" max="3" width="13.8515625" style="0" customWidth="1"/>
    <col min="4" max="4" width="5.8515625" style="0" customWidth="1"/>
    <col min="6" max="6" width="7.140625" style="0" customWidth="1"/>
    <col min="8" max="8" width="2.140625" style="0" customWidth="1"/>
  </cols>
  <sheetData>
    <row r="1" spans="1:9" ht="18">
      <c r="A1" s="271" t="s">
        <v>126</v>
      </c>
      <c r="B1" s="272"/>
      <c r="C1" s="272"/>
      <c r="D1" s="272"/>
      <c r="E1" s="272"/>
      <c r="F1" s="272"/>
      <c r="G1" s="272"/>
      <c r="H1" s="272"/>
      <c r="I1" s="273"/>
    </row>
    <row r="2" spans="1:9" ht="18.75" thickBot="1">
      <c r="A2" s="282"/>
      <c r="B2" s="283"/>
      <c r="C2" s="283"/>
      <c r="D2" s="283"/>
      <c r="E2" s="283"/>
      <c r="F2" s="283"/>
      <c r="G2" s="283"/>
      <c r="H2" s="283"/>
      <c r="I2" s="284"/>
    </row>
    <row r="3" spans="1:9" ht="18.75" thickTop="1">
      <c r="A3" s="110"/>
      <c r="B3" s="111"/>
      <c r="C3" s="111"/>
      <c r="D3" s="111"/>
      <c r="E3" s="111"/>
      <c r="F3" s="111"/>
      <c r="G3" s="111"/>
      <c r="H3" s="111"/>
      <c r="I3" s="112"/>
    </row>
    <row r="4" spans="1:9" ht="15.75">
      <c r="A4" s="274" t="s">
        <v>127</v>
      </c>
      <c r="B4" s="275"/>
      <c r="C4" s="275"/>
      <c r="D4" s="275"/>
      <c r="E4" s="275"/>
      <c r="F4" s="275"/>
      <c r="G4" s="275"/>
      <c r="H4" s="275"/>
      <c r="I4" s="276"/>
    </row>
    <row r="5" spans="1:9" ht="12.75">
      <c r="A5" s="113"/>
      <c r="B5" s="86"/>
      <c r="C5" s="86"/>
      <c r="D5" s="86"/>
      <c r="E5" s="86"/>
      <c r="F5" s="86"/>
      <c r="G5" s="86"/>
      <c r="H5" s="114"/>
      <c r="I5" s="115"/>
    </row>
    <row r="6" spans="1:9" ht="12.75">
      <c r="A6" s="285" t="s">
        <v>128</v>
      </c>
      <c r="B6" s="286"/>
      <c r="C6" s="286"/>
      <c r="D6" s="286"/>
      <c r="E6" s="286"/>
      <c r="F6" s="286"/>
      <c r="G6" s="286"/>
      <c r="H6" s="286"/>
      <c r="I6" s="287"/>
    </row>
    <row r="7" spans="1:9" ht="12.75">
      <c r="A7" s="113"/>
      <c r="B7" s="86"/>
      <c r="C7" s="86"/>
      <c r="D7" s="86"/>
      <c r="E7" s="86"/>
      <c r="F7" s="86"/>
      <c r="G7" s="86"/>
      <c r="H7" s="114"/>
      <c r="I7" s="115"/>
    </row>
    <row r="8" spans="1:9" ht="12.75">
      <c r="A8" s="277" t="s">
        <v>1</v>
      </c>
      <c r="B8" s="278"/>
      <c r="C8" s="278"/>
      <c r="D8" s="278"/>
      <c r="E8" s="116">
        <f ca="1">TODAY()</f>
        <v>41716</v>
      </c>
      <c r="F8" s="117"/>
      <c r="G8" s="118"/>
      <c r="H8" s="119"/>
      <c r="I8" s="120"/>
    </row>
    <row r="9" spans="1:9" ht="12.75">
      <c r="A9" s="113"/>
      <c r="B9" s="86"/>
      <c r="C9" s="86"/>
      <c r="D9" s="86"/>
      <c r="E9" s="86"/>
      <c r="F9" s="86"/>
      <c r="G9" s="86"/>
      <c r="H9" s="114"/>
      <c r="I9" s="115"/>
    </row>
    <row r="10" spans="1:9" ht="12.75">
      <c r="A10" s="121"/>
      <c r="B10" s="122"/>
      <c r="C10" s="122"/>
      <c r="D10" s="122"/>
      <c r="E10" s="122"/>
      <c r="F10" s="122"/>
      <c r="G10" s="122"/>
      <c r="H10" s="123"/>
      <c r="I10" s="124"/>
    </row>
    <row r="11" spans="1:9" ht="12.75">
      <c r="A11" s="113"/>
      <c r="B11" s="86"/>
      <c r="C11" s="86"/>
      <c r="D11" s="86"/>
      <c r="E11" s="86"/>
      <c r="F11" s="86"/>
      <c r="G11" s="86"/>
      <c r="H11" s="114"/>
      <c r="I11" s="115"/>
    </row>
    <row r="12" spans="1:9" ht="12.75">
      <c r="A12" s="125" t="s">
        <v>129</v>
      </c>
      <c r="B12" s="126"/>
      <c r="C12" s="126"/>
      <c r="D12" s="126"/>
      <c r="I12" s="115"/>
    </row>
    <row r="13" spans="1:9" ht="12.75">
      <c r="A13" s="127">
        <v>0</v>
      </c>
      <c r="B13" s="86" t="s">
        <v>130</v>
      </c>
      <c r="C13" s="128">
        <f>A13*500</f>
        <v>0</v>
      </c>
      <c r="D13" s="86" t="s">
        <v>131</v>
      </c>
      <c r="I13" s="115"/>
    </row>
    <row r="14" spans="1:9" ht="12.75">
      <c r="A14" s="127">
        <v>0</v>
      </c>
      <c r="B14" s="86" t="s">
        <v>132</v>
      </c>
      <c r="C14" s="128">
        <f>A14*200</f>
        <v>0</v>
      </c>
      <c r="D14" s="86" t="s">
        <v>131</v>
      </c>
      <c r="I14" s="115"/>
    </row>
    <row r="15" spans="1:9" ht="12.75">
      <c r="A15" s="127">
        <v>0</v>
      </c>
      <c r="B15" s="86" t="s">
        <v>133</v>
      </c>
      <c r="C15" s="128">
        <f>A15*100</f>
        <v>0</v>
      </c>
      <c r="D15" s="86" t="s">
        <v>131</v>
      </c>
      <c r="I15" s="115"/>
    </row>
    <row r="16" spans="1:9" ht="12.75">
      <c r="A16" s="127">
        <v>0</v>
      </c>
      <c r="B16" s="86" t="s">
        <v>151</v>
      </c>
      <c r="C16" s="128">
        <f>A16*50</f>
        <v>0</v>
      </c>
      <c r="D16" s="86" t="s">
        <v>131</v>
      </c>
      <c r="I16" s="115"/>
    </row>
    <row r="17" spans="1:9" ht="12.75">
      <c r="A17" s="127">
        <v>0</v>
      </c>
      <c r="B17" s="86" t="s">
        <v>152</v>
      </c>
      <c r="C17" s="128">
        <f>A17*20</f>
        <v>0</v>
      </c>
      <c r="D17" s="86" t="s">
        <v>131</v>
      </c>
      <c r="I17" s="115"/>
    </row>
    <row r="18" spans="1:9" ht="12.75">
      <c r="A18" s="127">
        <v>0</v>
      </c>
      <c r="B18" s="86" t="s">
        <v>153</v>
      </c>
      <c r="C18" s="128">
        <f>A18*10</f>
        <v>0</v>
      </c>
      <c r="D18" s="86" t="s">
        <v>131</v>
      </c>
      <c r="I18" s="115"/>
    </row>
    <row r="19" spans="1:9" ht="12.75">
      <c r="A19" s="127">
        <v>0</v>
      </c>
      <c r="B19" s="86" t="s">
        <v>154</v>
      </c>
      <c r="C19" s="128">
        <f>A19*5</f>
        <v>0</v>
      </c>
      <c r="D19" s="86" t="s">
        <v>131</v>
      </c>
      <c r="I19" s="115"/>
    </row>
    <row r="20" spans="1:9" ht="13.5" thickBot="1">
      <c r="A20" s="125" t="s">
        <v>134</v>
      </c>
      <c r="B20" s="126"/>
      <c r="C20" s="129">
        <f>C19+C18+C17+C16+C15+C14+C13</f>
        <v>0</v>
      </c>
      <c r="D20" s="126" t="s">
        <v>131</v>
      </c>
      <c r="I20" s="115"/>
    </row>
    <row r="21" spans="1:9" ht="13.5" thickTop="1">
      <c r="A21" s="113"/>
      <c r="B21" s="86"/>
      <c r="C21" s="86"/>
      <c r="D21" s="86"/>
      <c r="I21" s="115"/>
    </row>
    <row r="22" spans="1:9" ht="12.75">
      <c r="A22" s="113"/>
      <c r="B22" s="86"/>
      <c r="C22" s="86"/>
      <c r="D22" s="86"/>
      <c r="I22" s="115"/>
    </row>
    <row r="23" spans="1:9" ht="12.75">
      <c r="A23" s="125" t="s">
        <v>135</v>
      </c>
      <c r="B23" s="126"/>
      <c r="C23" s="86"/>
      <c r="D23" s="114"/>
      <c r="E23" s="86"/>
      <c r="F23" s="86"/>
      <c r="G23" s="86"/>
      <c r="H23" s="114"/>
      <c r="I23" s="115"/>
    </row>
    <row r="24" spans="1:9" ht="12.75">
      <c r="A24" s="291" t="s">
        <v>136</v>
      </c>
      <c r="B24" s="292"/>
      <c r="C24" s="131">
        <v>0</v>
      </c>
      <c r="D24" s="56" t="s">
        <v>131</v>
      </c>
      <c r="E24" s="86"/>
      <c r="F24" s="86"/>
      <c r="G24" s="86"/>
      <c r="H24" s="114"/>
      <c r="I24" s="115"/>
    </row>
    <row r="25" spans="1:9" ht="12.75">
      <c r="A25" s="127">
        <v>0</v>
      </c>
      <c r="B25" s="130" t="s">
        <v>137</v>
      </c>
      <c r="C25" s="128">
        <f>A25*2</f>
        <v>0</v>
      </c>
      <c r="D25" s="56" t="s">
        <v>131</v>
      </c>
      <c r="E25" s="86"/>
      <c r="F25" s="86"/>
      <c r="G25" s="86"/>
      <c r="H25" s="114"/>
      <c r="I25" s="115"/>
    </row>
    <row r="26" spans="1:9" ht="12.75">
      <c r="A26" s="127">
        <v>0</v>
      </c>
      <c r="B26" s="130" t="s">
        <v>138</v>
      </c>
      <c r="C26" s="128">
        <f>A26*1</f>
        <v>0</v>
      </c>
      <c r="D26" s="56" t="s">
        <v>131</v>
      </c>
      <c r="E26" s="86"/>
      <c r="F26" s="86"/>
      <c r="G26" s="86"/>
      <c r="H26" s="114"/>
      <c r="I26" s="115"/>
    </row>
    <row r="27" spans="1:9" ht="12.75">
      <c r="A27" s="127">
        <v>0</v>
      </c>
      <c r="B27" s="130" t="s">
        <v>139</v>
      </c>
      <c r="C27" s="128">
        <f>A27*0.5</f>
        <v>0</v>
      </c>
      <c r="D27" s="56" t="s">
        <v>131</v>
      </c>
      <c r="E27" s="86"/>
      <c r="F27" s="86"/>
      <c r="G27" s="86"/>
      <c r="H27" s="114"/>
      <c r="I27" s="115"/>
    </row>
    <row r="28" spans="1:9" ht="12.75">
      <c r="A28" s="127">
        <v>0</v>
      </c>
      <c r="B28" s="130" t="s">
        <v>140</v>
      </c>
      <c r="C28" s="128">
        <f>A28*0.2</f>
        <v>0</v>
      </c>
      <c r="D28" s="56" t="s">
        <v>131</v>
      </c>
      <c r="E28" s="86"/>
      <c r="F28" s="86"/>
      <c r="G28" s="86"/>
      <c r="H28" s="114"/>
      <c r="I28" s="115"/>
    </row>
    <row r="29" spans="1:9" ht="12.75">
      <c r="A29" s="127">
        <v>0</v>
      </c>
      <c r="B29" s="130" t="s">
        <v>155</v>
      </c>
      <c r="C29" s="128">
        <f>A29*0.1</f>
        <v>0</v>
      </c>
      <c r="D29" s="56" t="s">
        <v>131</v>
      </c>
      <c r="E29" s="86"/>
      <c r="F29" s="86"/>
      <c r="G29" s="86"/>
      <c r="H29" s="114"/>
      <c r="I29" s="115"/>
    </row>
    <row r="30" spans="1:9" ht="12.75">
      <c r="A30" s="127">
        <v>0</v>
      </c>
      <c r="B30" s="130" t="s">
        <v>156</v>
      </c>
      <c r="C30" s="128">
        <f>A30*0.05</f>
        <v>0</v>
      </c>
      <c r="D30" s="56" t="s">
        <v>131</v>
      </c>
      <c r="E30" s="86"/>
      <c r="F30" s="86"/>
      <c r="G30" s="86"/>
      <c r="H30" s="114"/>
      <c r="I30" s="115"/>
    </row>
    <row r="31" spans="1:9" ht="12.75">
      <c r="A31" s="127">
        <v>0</v>
      </c>
      <c r="B31" s="130" t="s">
        <v>157</v>
      </c>
      <c r="C31" s="128">
        <f>A31*0.02</f>
        <v>0</v>
      </c>
      <c r="D31" s="56" t="s">
        <v>131</v>
      </c>
      <c r="E31" s="126" t="s">
        <v>141</v>
      </c>
      <c r="F31" s="126"/>
      <c r="G31" s="132">
        <f>C20</f>
        <v>0</v>
      </c>
      <c r="H31" s="133" t="s">
        <v>131</v>
      </c>
      <c r="I31" s="115"/>
    </row>
    <row r="32" spans="1:9" ht="12.75">
      <c r="A32" s="127">
        <v>0</v>
      </c>
      <c r="B32" s="130" t="s">
        <v>142</v>
      </c>
      <c r="C32" s="128">
        <f>A32*0.01</f>
        <v>0</v>
      </c>
      <c r="D32" s="56" t="s">
        <v>131</v>
      </c>
      <c r="E32" s="134" t="s">
        <v>143</v>
      </c>
      <c r="F32" s="135"/>
      <c r="G32" s="136">
        <f>C33</f>
        <v>0</v>
      </c>
      <c r="H32" s="137" t="s">
        <v>131</v>
      </c>
      <c r="I32" s="115"/>
    </row>
    <row r="33" spans="1:9" ht="13.5" thickBot="1">
      <c r="A33" s="125" t="s">
        <v>135</v>
      </c>
      <c r="B33" s="86"/>
      <c r="C33" s="129">
        <f>SUM(C24:C32)</f>
        <v>0</v>
      </c>
      <c r="D33" s="138" t="s">
        <v>131</v>
      </c>
      <c r="E33" s="139" t="s">
        <v>144</v>
      </c>
      <c r="F33" s="139"/>
      <c r="G33" s="129">
        <f>SUM(G31:G32)</f>
        <v>0</v>
      </c>
      <c r="H33" s="140" t="s">
        <v>131</v>
      </c>
      <c r="I33" s="115"/>
    </row>
    <row r="34" spans="1:9" ht="13.5" thickTop="1">
      <c r="A34" s="113"/>
      <c r="B34" s="86"/>
      <c r="C34" s="86"/>
      <c r="D34" s="86"/>
      <c r="I34" s="115"/>
    </row>
    <row r="35" spans="1:9" ht="12.75">
      <c r="A35" s="141"/>
      <c r="B35" s="137"/>
      <c r="C35" s="137"/>
      <c r="D35" s="137"/>
      <c r="E35" s="137"/>
      <c r="F35" s="137"/>
      <c r="G35" s="137"/>
      <c r="H35" s="137"/>
      <c r="I35" s="142"/>
    </row>
    <row r="36" spans="1:9" ht="12.75" hidden="1">
      <c r="A36" s="143"/>
      <c r="B36" s="123"/>
      <c r="C36" s="123"/>
      <c r="D36" s="123"/>
      <c r="E36" s="123"/>
      <c r="F36" s="123"/>
      <c r="G36" s="123"/>
      <c r="H36" s="123"/>
      <c r="I36" s="144"/>
    </row>
    <row r="37" spans="1:9" ht="12.75" hidden="1">
      <c r="A37" s="279" t="s">
        <v>145</v>
      </c>
      <c r="B37" s="280"/>
      <c r="C37" s="280"/>
      <c r="D37" s="280"/>
      <c r="E37" s="280"/>
      <c r="F37" s="280"/>
      <c r="G37" s="280"/>
      <c r="H37" s="280"/>
      <c r="I37" s="281"/>
    </row>
    <row r="38" spans="1:9" ht="12.75" hidden="1">
      <c r="A38" s="148"/>
      <c r="B38" s="114"/>
      <c r="C38" s="114"/>
      <c r="D38" s="114"/>
      <c r="E38" s="114"/>
      <c r="F38" s="114"/>
      <c r="G38" s="114"/>
      <c r="H38" s="114"/>
      <c r="I38" s="149"/>
    </row>
    <row r="39" spans="1:9" ht="12.75" hidden="1">
      <c r="A39" s="148"/>
      <c r="B39" s="114"/>
      <c r="C39" s="150"/>
      <c r="D39" s="114"/>
      <c r="E39" s="114"/>
      <c r="F39" s="114"/>
      <c r="G39" s="151"/>
      <c r="H39" s="150"/>
      <c r="I39" s="149"/>
    </row>
    <row r="40" spans="1:9" ht="12.75" hidden="1">
      <c r="A40" s="288" t="s">
        <v>146</v>
      </c>
      <c r="B40" s="289"/>
      <c r="C40" s="289"/>
      <c r="D40" s="289"/>
      <c r="E40" s="289"/>
      <c r="F40" s="289"/>
      <c r="G40" s="289"/>
      <c r="H40" s="289"/>
      <c r="I40" s="290"/>
    </row>
    <row r="41" spans="1:9" ht="12.75" hidden="1">
      <c r="A41" s="288" t="s">
        <v>147</v>
      </c>
      <c r="B41" s="289"/>
      <c r="C41" s="289"/>
      <c r="D41" s="289"/>
      <c r="E41" s="289"/>
      <c r="F41" s="289"/>
      <c r="G41" s="289"/>
      <c r="H41" s="289"/>
      <c r="I41" s="290"/>
    </row>
    <row r="42" spans="1:9" ht="12.75" hidden="1">
      <c r="A42" s="294"/>
      <c r="B42" s="295"/>
      <c r="C42" s="295"/>
      <c r="D42" s="295"/>
      <c r="E42" s="295"/>
      <c r="F42" s="295"/>
      <c r="G42" s="295"/>
      <c r="H42" s="295"/>
      <c r="I42" s="296"/>
    </row>
    <row r="43" spans="1:9" ht="12.75" hidden="1">
      <c r="A43" s="152"/>
      <c r="B43" s="153"/>
      <c r="C43" s="153"/>
      <c r="D43" s="153"/>
      <c r="E43" s="153"/>
      <c r="F43" s="153"/>
      <c r="G43" s="153"/>
      <c r="H43" s="153"/>
      <c r="I43" s="154"/>
    </row>
    <row r="44" spans="1:9" ht="12.75" hidden="1">
      <c r="A44" s="279" t="s">
        <v>148</v>
      </c>
      <c r="B44" s="280"/>
      <c r="C44" s="280"/>
      <c r="D44" s="280"/>
      <c r="E44" s="280"/>
      <c r="F44" s="280"/>
      <c r="G44" s="280"/>
      <c r="H44" s="280"/>
      <c r="I44" s="281"/>
    </row>
    <row r="45" spans="1:9" ht="12.75" hidden="1">
      <c r="A45" s="145"/>
      <c r="B45" s="146"/>
      <c r="C45" s="146"/>
      <c r="D45" s="146"/>
      <c r="E45" s="146"/>
      <c r="F45" s="146"/>
      <c r="G45" s="146"/>
      <c r="H45" s="146"/>
      <c r="I45" s="147"/>
    </row>
    <row r="46" spans="1:9" ht="12.75" hidden="1">
      <c r="A46" s="293" t="s">
        <v>149</v>
      </c>
      <c r="B46" s="280"/>
      <c r="C46" s="280"/>
      <c r="D46" s="280"/>
      <c r="E46" s="280"/>
      <c r="F46" s="280"/>
      <c r="G46" s="280"/>
      <c r="H46" s="280"/>
      <c r="I46" s="281"/>
    </row>
    <row r="47" spans="1:9" ht="12.75" hidden="1">
      <c r="A47" s="145"/>
      <c r="B47" s="146"/>
      <c r="C47" s="146"/>
      <c r="D47" s="146"/>
      <c r="E47" s="146"/>
      <c r="F47" s="146"/>
      <c r="G47" s="146"/>
      <c r="H47" s="146"/>
      <c r="I47" s="147"/>
    </row>
    <row r="48" spans="1:9" ht="12.75" hidden="1">
      <c r="A48" s="145"/>
      <c r="B48" s="146"/>
      <c r="C48" s="146"/>
      <c r="D48" s="146"/>
      <c r="E48" s="146"/>
      <c r="F48" s="146"/>
      <c r="G48" s="146"/>
      <c r="H48" s="146"/>
      <c r="I48" s="147"/>
    </row>
    <row r="49" spans="1:9" ht="12.75" hidden="1">
      <c r="A49" s="288" t="s">
        <v>146</v>
      </c>
      <c r="B49" s="289"/>
      <c r="C49" s="289"/>
      <c r="D49" s="289"/>
      <c r="E49" s="289"/>
      <c r="F49" s="289"/>
      <c r="G49" s="289"/>
      <c r="H49" s="289"/>
      <c r="I49" s="290"/>
    </row>
    <row r="50" spans="1:9" ht="12.75" hidden="1">
      <c r="A50" s="288" t="s">
        <v>150</v>
      </c>
      <c r="B50" s="289"/>
      <c r="C50" s="289"/>
      <c r="D50" s="289"/>
      <c r="E50" s="289"/>
      <c r="F50" s="289"/>
      <c r="G50" s="289"/>
      <c r="H50" s="289"/>
      <c r="I50" s="290"/>
    </row>
    <row r="51" spans="1:9" ht="12.75" hidden="1">
      <c r="A51" s="145"/>
      <c r="B51" s="146"/>
      <c r="C51" s="146"/>
      <c r="D51" s="146"/>
      <c r="E51" s="146"/>
      <c r="F51" s="146"/>
      <c r="G51" s="146"/>
      <c r="H51" s="146"/>
      <c r="I51" s="147"/>
    </row>
    <row r="52" spans="1:9" ht="12.75" hidden="1">
      <c r="A52" s="148"/>
      <c r="B52" s="114"/>
      <c r="C52" s="146"/>
      <c r="D52" s="146"/>
      <c r="E52" s="9"/>
      <c r="F52" s="9"/>
      <c r="G52" s="146"/>
      <c r="H52" s="146"/>
      <c r="I52" s="147"/>
    </row>
    <row r="53" spans="1:9" ht="12.75" hidden="1">
      <c r="A53" s="155"/>
      <c r="B53" s="11"/>
      <c r="C53" s="11"/>
      <c r="D53" s="11"/>
      <c r="E53" s="11"/>
      <c r="F53" s="11"/>
      <c r="G53" s="11"/>
      <c r="H53" s="11"/>
      <c r="I53" s="156"/>
    </row>
    <row r="54" ht="12.75" hidden="1"/>
  </sheetData>
  <sheetProtection password="CF32" sheet="1" objects="1" scenarios="1" selectLockedCells="1"/>
  <mergeCells count="14">
    <mergeCell ref="A50:I50"/>
    <mergeCell ref="A24:B24"/>
    <mergeCell ref="A46:I46"/>
    <mergeCell ref="A49:I49"/>
    <mergeCell ref="A41:I41"/>
    <mergeCell ref="A44:I44"/>
    <mergeCell ref="A42:I42"/>
    <mergeCell ref="A40:I40"/>
    <mergeCell ref="A1:I1"/>
    <mergeCell ref="A4:I4"/>
    <mergeCell ref="A8:D8"/>
    <mergeCell ref="A37:I37"/>
    <mergeCell ref="A2:I2"/>
    <mergeCell ref="A6:I6"/>
  </mergeCells>
  <printOptions horizontalCentered="1"/>
  <pageMargins left="0.984251968503937" right="0.7874015748031497" top="1.1811023622047245" bottom="0.6299212598425197" header="0.2755905511811024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E51"/>
  <sheetViews>
    <sheetView view="pageBreakPreview" zoomScaleSheetLayoutView="100" zoomScalePageLayoutView="0" workbookViewId="0" topLeftCell="B1">
      <selection activeCell="D15" sqref="D15"/>
    </sheetView>
  </sheetViews>
  <sheetFormatPr defaultColWidth="11.421875" defaultRowHeight="12.75"/>
  <cols>
    <col min="1" max="1" width="0" style="8" hidden="1" customWidth="1"/>
    <col min="2" max="4" width="11.57421875" style="8" customWidth="1"/>
    <col min="5" max="5" width="0" style="0" hidden="1" customWidth="1"/>
  </cols>
  <sheetData>
    <row r="1" spans="1:5" ht="12.75">
      <c r="A1" s="8" t="s">
        <v>67</v>
      </c>
      <c r="B1" s="8" t="s">
        <v>20</v>
      </c>
      <c r="C1" s="8" t="s">
        <v>21</v>
      </c>
      <c r="D1" s="8" t="s">
        <v>22</v>
      </c>
      <c r="E1" s="8" t="s">
        <v>23</v>
      </c>
    </row>
    <row r="2" spans="1:5" ht="12.75">
      <c r="A2" s="8" t="s">
        <v>92</v>
      </c>
      <c r="B2" s="92" t="s">
        <v>24</v>
      </c>
      <c r="C2" s="92" t="s">
        <v>25</v>
      </c>
      <c r="D2" s="92" t="s">
        <v>94</v>
      </c>
      <c r="E2">
        <v>1</v>
      </c>
    </row>
    <row r="3" spans="2:5" ht="12.75">
      <c r="B3" s="92" t="s">
        <v>26</v>
      </c>
      <c r="C3" s="92" t="s">
        <v>27</v>
      </c>
      <c r="D3" s="92" t="s">
        <v>99</v>
      </c>
      <c r="E3">
        <v>2</v>
      </c>
    </row>
    <row r="4" spans="2:4" ht="12.75">
      <c r="B4" s="92" t="s">
        <v>28</v>
      </c>
      <c r="C4" s="92" t="s">
        <v>29</v>
      </c>
      <c r="D4" s="92" t="s">
        <v>95</v>
      </c>
    </row>
    <row r="5" spans="2:4" ht="12.75">
      <c r="B5" s="92" t="s">
        <v>31</v>
      </c>
      <c r="C5" s="92" t="s">
        <v>32</v>
      </c>
      <c r="D5" s="92" t="s">
        <v>93</v>
      </c>
    </row>
    <row r="6" spans="2:4" ht="12.75">
      <c r="B6" s="92" t="s">
        <v>34</v>
      </c>
      <c r="C6" s="92" t="s">
        <v>35</v>
      </c>
      <c r="D6" s="92">
        <v>5110</v>
      </c>
    </row>
    <row r="7" spans="2:4" ht="12.75">
      <c r="B7" s="92" t="s">
        <v>37</v>
      </c>
      <c r="C7" s="92" t="s">
        <v>38</v>
      </c>
      <c r="D7" s="92" t="s">
        <v>30</v>
      </c>
    </row>
    <row r="8" spans="2:4" ht="12.75">
      <c r="B8" s="92" t="s">
        <v>40</v>
      </c>
      <c r="C8" s="92" t="s">
        <v>41</v>
      </c>
      <c r="D8" s="92" t="s">
        <v>33</v>
      </c>
    </row>
    <row r="9" spans="2:4" ht="12.75">
      <c r="B9" s="92" t="s">
        <v>43</v>
      </c>
      <c r="C9" s="92" t="s">
        <v>44</v>
      </c>
      <c r="D9" s="92" t="s">
        <v>36</v>
      </c>
    </row>
    <row r="10" spans="2:4" ht="12.75">
      <c r="B10" s="92" t="s">
        <v>88</v>
      </c>
      <c r="C10" s="92" t="s">
        <v>47</v>
      </c>
      <c r="D10" s="92" t="s">
        <v>98</v>
      </c>
    </row>
    <row r="11" spans="2:4" ht="12.75">
      <c r="B11" s="92" t="s">
        <v>46</v>
      </c>
      <c r="C11" s="92" t="s">
        <v>50</v>
      </c>
      <c r="D11" s="92" t="s">
        <v>39</v>
      </c>
    </row>
    <row r="12" spans="2:4" ht="12.75">
      <c r="B12" s="92" t="s">
        <v>49</v>
      </c>
      <c r="C12" s="92" t="s">
        <v>53</v>
      </c>
      <c r="D12" s="92" t="s">
        <v>42</v>
      </c>
    </row>
    <row r="13" spans="2:4" ht="12.75">
      <c r="B13" s="92" t="s">
        <v>52</v>
      </c>
      <c r="C13" s="92" t="s">
        <v>89</v>
      </c>
      <c r="D13" s="92" t="s">
        <v>45</v>
      </c>
    </row>
    <row r="14" spans="2:4" ht="12.75">
      <c r="B14" s="92" t="s">
        <v>55</v>
      </c>
      <c r="C14" s="92" t="s">
        <v>56</v>
      </c>
      <c r="D14" s="92" t="s">
        <v>124</v>
      </c>
    </row>
    <row r="15" spans="2:4" ht="12.75">
      <c r="B15" s="92" t="s">
        <v>58</v>
      </c>
      <c r="C15" s="92" t="s">
        <v>90</v>
      </c>
      <c r="D15" s="92" t="s">
        <v>48</v>
      </c>
    </row>
    <row r="16" spans="2:4" ht="12.75">
      <c r="B16" s="92" t="s">
        <v>60</v>
      </c>
      <c r="C16" s="89"/>
      <c r="D16" s="92" t="s">
        <v>91</v>
      </c>
    </row>
    <row r="17" spans="2:4" ht="12.75">
      <c r="B17" s="92" t="s">
        <v>62</v>
      </c>
      <c r="C17" s="89"/>
      <c r="D17" s="92" t="s">
        <v>96</v>
      </c>
    </row>
    <row r="18" spans="2:4" ht="12.75">
      <c r="B18" s="92" t="s">
        <v>64</v>
      </c>
      <c r="C18" s="89"/>
      <c r="D18" s="92" t="s">
        <v>51</v>
      </c>
    </row>
    <row r="19" spans="2:4" ht="12.75">
      <c r="B19" s="92" t="s">
        <v>65</v>
      </c>
      <c r="C19" s="89"/>
      <c r="D19" s="92" t="s">
        <v>54</v>
      </c>
    </row>
    <row r="20" spans="2:4" ht="12.75">
      <c r="B20" s="89"/>
      <c r="C20" s="89"/>
      <c r="D20" s="92" t="s">
        <v>97</v>
      </c>
    </row>
    <row r="21" spans="2:4" ht="12.75">
      <c r="B21" s="89"/>
      <c r="C21" s="89"/>
      <c r="D21" s="92" t="s">
        <v>57</v>
      </c>
    </row>
    <row r="22" spans="2:4" ht="12.75">
      <c r="B22" s="89"/>
      <c r="C22" s="89"/>
      <c r="D22" s="92" t="s">
        <v>59</v>
      </c>
    </row>
    <row r="23" spans="2:4" ht="12.75">
      <c r="B23" s="89"/>
      <c r="C23" s="89"/>
      <c r="D23" s="92" t="s">
        <v>61</v>
      </c>
    </row>
    <row r="24" spans="2:4" ht="12.75">
      <c r="B24" s="89"/>
      <c r="C24" s="89"/>
      <c r="D24" s="92" t="s">
        <v>63</v>
      </c>
    </row>
    <row r="25" spans="2:4" ht="12.75">
      <c r="B25" s="89"/>
      <c r="C25" s="89"/>
      <c r="D25" s="89"/>
    </row>
    <row r="26" ht="12.75">
      <c r="D26" s="89"/>
    </row>
    <row r="27" ht="12.75">
      <c r="D27" s="89"/>
    </row>
    <row r="28" ht="12.75">
      <c r="D28" s="89"/>
    </row>
    <row r="29" ht="12.75">
      <c r="D29" s="89"/>
    </row>
    <row r="30" ht="12.75">
      <c r="D30" s="89"/>
    </row>
    <row r="31" ht="12.75">
      <c r="D31" s="89"/>
    </row>
    <row r="32" ht="12.75">
      <c r="D32" s="89"/>
    </row>
    <row r="33" ht="12.75">
      <c r="D33" s="89"/>
    </row>
    <row r="34" ht="12.75">
      <c r="D34" s="89"/>
    </row>
    <row r="35" ht="12.75">
      <c r="D35" s="89"/>
    </row>
    <row r="36" ht="12.75">
      <c r="D36" s="89"/>
    </row>
    <row r="37" ht="12.75">
      <c r="D37" s="89"/>
    </row>
    <row r="38" ht="12.75">
      <c r="D38" s="89"/>
    </row>
    <row r="39" ht="12.75">
      <c r="D39" s="89"/>
    </row>
    <row r="40" ht="12.75">
      <c r="D40" s="89"/>
    </row>
    <row r="41" ht="12.75">
      <c r="D41" s="89"/>
    </row>
    <row r="42" ht="12.75">
      <c r="D42" s="89"/>
    </row>
    <row r="43" ht="12.75">
      <c r="D43" s="89"/>
    </row>
    <row r="44" ht="12.75">
      <c r="D44" s="89"/>
    </row>
    <row r="45" ht="12.75">
      <c r="D45" s="89"/>
    </row>
    <row r="46" ht="12.75">
      <c r="D46" s="89"/>
    </row>
    <row r="47" ht="12.75">
      <c r="D47" s="89"/>
    </row>
    <row r="48" ht="12.75">
      <c r="D48" s="89"/>
    </row>
    <row r="49" ht="12.75">
      <c r="D49" s="89"/>
    </row>
    <row r="50" ht="12.75">
      <c r="D50" s="89"/>
    </row>
    <row r="51" ht="12.75">
      <c r="D51" s="8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Ev. Regionalverwaltung Herborn-Biedenkopf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Handkassenvorschussbuch</dc:title>
  <dc:subject/>
  <dc:creator>René Fünders</dc:creator>
  <cp:keywords/>
  <dc:description/>
  <cp:lastModifiedBy>kdoell</cp:lastModifiedBy>
  <cp:lastPrinted>2014-03-18T12:51:59Z</cp:lastPrinted>
  <dcterms:created xsi:type="dcterms:W3CDTF">2000-10-25T05:34:01Z</dcterms:created>
  <dcterms:modified xsi:type="dcterms:W3CDTF">2014-03-18T12:56:26Z</dcterms:modified>
  <cp:category/>
  <cp:version/>
  <cp:contentType/>
  <cp:contentStatus/>
</cp:coreProperties>
</file>